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filterPrivacy="1" defaultThemeVersion="166925"/>
  <xr:revisionPtr revIDLastSave="0" documentId="13_ncr:1_{90903C31-AF5E-4A75-A3FF-082536D23C1D}" xr6:coauthVersionLast="45" xr6:coauthVersionMax="45" xr10:uidLastSave="{00000000-0000-0000-0000-000000000000}"/>
  <bookViews>
    <workbookView xWindow="-120" yWindow="-120" windowWidth="21840" windowHeight="13140" xr2:uid="{1D5836F2-1728-490C-88B9-CD93A4F1EDA2}"/>
  </bookViews>
  <sheets>
    <sheet name="Group Result" sheetId="1" r:id="rId1"/>
    <sheet name="Revenue" sheetId="2" r:id="rId2"/>
    <sheet name="Expenses" sheetId="3" r:id="rId3"/>
    <sheet name="Mobile" sheetId="4" r:id="rId4"/>
    <sheet name="VceBB" sheetId="5" r:id="rId5"/>
    <sheet name="MS" sheetId="6" r:id="rId6"/>
    <sheet name="Cash Flows" sheetId="7" r:id="rId7"/>
    <sheet name="Capex" sheetId="8" r:id="rId8"/>
  </sheets>
  <externalReferences>
    <externalReference r:id="rId9"/>
    <externalReference r:id="rId10"/>
    <externalReference r:id="rId11"/>
    <externalReference r:id="rId12"/>
    <externalReference r:id="rId13"/>
    <externalReference r:id="rId14"/>
    <externalReference r:id="rId15"/>
  </externalReferences>
  <definedNames>
    <definedName name="____SAP2" localSheetId="6" hidden="1">Main.SAPF4Help()</definedName>
    <definedName name="____SAP2" hidden="1">Main.SAPF4Help()</definedName>
    <definedName name="____TM1" localSheetId="6" hidden="1">Main.SAPF4Help()</definedName>
    <definedName name="____TM1" hidden="1">Main.SAPF4Help()</definedName>
    <definedName name="___a1" localSheetId="6" hidden="1">{"mgmt forecast",#N/A,FALSE,"Mgmt Forecast";"dcf table",#N/A,FALSE,"Mgmt Forecast";"sensitivity",#N/A,FALSE,"Mgmt Forecast";"table inputs",#N/A,FALSE,"Mgmt Forecast";"calculations",#N/A,FALSE,"Mgmt Forecast"}</definedName>
    <definedName name="___a1" hidden="1">{"mgmt forecast",#N/A,FALSE,"Mgmt Forecast";"dcf table",#N/A,FALSE,"Mgmt Forecast";"sensitivity",#N/A,FALSE,"Mgmt Forecast";"table inputs",#N/A,FALSE,"Mgmt Forecast";"calculations",#N/A,FALSE,"Mgmt Forecast"}</definedName>
    <definedName name="___a2" localSheetId="6" hidden="1">{"mgmt forecast",#N/A,FALSE,"Mgmt Forecast";"dcf table",#N/A,FALSE,"Mgmt Forecast";"sensitivity",#N/A,FALSE,"Mgmt Forecast";"table inputs",#N/A,FALSE,"Mgmt Forecast";"calculations",#N/A,FALSE,"Mgmt Forecast"}</definedName>
    <definedName name="___a2" hidden="1">{"mgmt forecast",#N/A,FALSE,"Mgmt Forecast";"dcf table",#N/A,FALSE,"Mgmt Forecast";"sensitivity",#N/A,FALSE,"Mgmt Forecast";"table inputs",#N/A,FALSE,"Mgmt Forecast";"calculations",#N/A,FALSE,"Mgmt Forecast"}</definedName>
    <definedName name="___SAP2" localSheetId="6" hidden="1">Main.SAPF4Help()</definedName>
    <definedName name="___SAP2" hidden="1">Main.SAPF4Help()</definedName>
    <definedName name="___SAP3" localSheetId="6" hidden="1">Main.SAPF4Help()</definedName>
    <definedName name="___SAP3" hidden="1">Main.SAPF4Help()</definedName>
    <definedName name="___TM1" localSheetId="6" hidden="1">Main.SAPF4Help()</definedName>
    <definedName name="___TM1" hidden="1">Main.SAPF4Help()</definedName>
    <definedName name="__IntlFixup" hidden="1">TRUE</definedName>
    <definedName name="__SAP2" localSheetId="6" hidden="1">Main.SAPF4Help()</definedName>
    <definedName name="__SAP2" hidden="1">Main.SAPF4Help()</definedName>
    <definedName name="__TM1" localSheetId="6" hidden="1">Main.SAPF4Help()</definedName>
    <definedName name="__TM1" hidden="1">Main.SAPF4Help()</definedName>
    <definedName name="_1__123Graph_ACHART_1" hidden="1">[1]ACT99!$B$426:$G$426</definedName>
    <definedName name="_10__123Graph_CCHART_2" hidden="1">[1]ACT99!$B$402:$G$402</definedName>
    <definedName name="_11__123Graph_CCHART_3" hidden="1">[1]ACT99!$B$408:$G$408</definedName>
    <definedName name="_12__123Graph_CCHART_4" hidden="1">[1]ACT99!$B$414:$G$414</definedName>
    <definedName name="_13__123Graph_XCHART_2" hidden="1">[1]ACT99!$B$399:$G$399</definedName>
    <definedName name="_14__123Graph_XCHART_3" hidden="1">[1]ACT99!$B$405:$G$405</definedName>
    <definedName name="_15__123Graph_XCHART_4" hidden="1">[1]ACT99!$B$411:$G$411</definedName>
    <definedName name="_2__123Graph_ACHART_2" hidden="1">[1]ACT99!$B$400:$G$400</definedName>
    <definedName name="_3__123Graph_ACHART_3" hidden="1">[1]ACT99!$B$406:$G$406</definedName>
    <definedName name="_4__123Graph_ACHART_4" hidden="1">[1]ACT99!$B$412:$G$412</definedName>
    <definedName name="_5__123Graph_BCHART_1" hidden="1">[1]ACT99!$B$427:$G$427</definedName>
    <definedName name="_6__123Graph_BCHART_2" hidden="1">[1]ACT99!$B$401:$G$401</definedName>
    <definedName name="_7__123Graph_BCHART_3" hidden="1">[1]ACT99!$B$407:$G$407</definedName>
    <definedName name="_8__123Graph_BCHART_4" hidden="1">[1]ACT99!$B$413:$G$413</definedName>
    <definedName name="_9__123Graph_CCHART_1" hidden="1">[1]ACT99!$B$428:$G$428</definedName>
    <definedName name="_a1" localSheetId="6" hidden="1">{"mgmt forecast",#N/A,FALSE,"Mgmt Forecast";"dcf table",#N/A,FALSE,"Mgmt Forecast";"sensitivity",#N/A,FALSE,"Mgmt Forecast";"table inputs",#N/A,FALSE,"Mgmt Forecast";"calculations",#N/A,FALSE,"Mgmt Forecast"}</definedName>
    <definedName name="_a1" hidden="1">{"mgmt forecast",#N/A,FALSE,"Mgmt Forecast";"dcf table",#N/A,FALSE,"Mgmt Forecast";"sensitivity",#N/A,FALSE,"Mgmt Forecast";"table inputs",#N/A,FALSE,"Mgmt Forecast";"calculations",#N/A,FALSE,"Mgmt Forecast"}</definedName>
    <definedName name="_a2" localSheetId="6" hidden="1">{"mgmt forecast",#N/A,FALSE,"Mgmt Forecast";"dcf table",#N/A,FALSE,"Mgmt Forecast";"sensitivity",#N/A,FALSE,"Mgmt Forecast";"table inputs",#N/A,FALSE,"Mgmt Forecast";"calculations",#N/A,FALSE,"Mgmt Forecast"}</definedName>
    <definedName name="_a2" hidden="1">{"mgmt forecast",#N/A,FALSE,"Mgmt Forecast";"dcf table",#N/A,FALSE,"Mgmt Forecast";"sensitivity",#N/A,FALSE,"Mgmt Forecast";"table inputs",#N/A,FALSE,"Mgmt Forecast";"calculations",#N/A,FALSE,"Mgmt Forecast"}</definedName>
    <definedName name="_AMO_ContentDefinition_29255738" hidden="1">"'Partitions:6'"</definedName>
    <definedName name="_AMO_ContentDefinition_29255738.0" hidden="1">"'&lt;ContentDefinition name=""SS02-Sep22"" rsid=""29255738"" type=""StoredProcess"" format=""HTML"" imgfmt=""ACTIVEX"" created=""09/22/2008 14:52:43"" modifed=""09/22/2008 14:52:43"" user=""Suming Xue"" apply=""True"" thread=""BACKGROUND"" css=""C:\Progra'"</definedName>
    <definedName name="_AMO_ContentDefinition_29255738.1" hidden="1">"'m Files\SAS Institute\Shared Files\BIClientStyles\AMODefault.css"" range=""SS02_Sep22_3"" auto=""False"" rdc=""False"" mig=""False"" xTime=""00:00:02.2632544"" rTime=""00:00:01.8927216"" bgnew=""False"" nFmt=""True"" grphSet=""True"" imgY=""0"" imgX'"</definedName>
    <definedName name="_AMO_ContentDefinition_29255738.2" hidden="1">"'=""0""&gt;_x000D_
  &lt;files&gt;H:\My Documents\My SAS Files\Add-In for Microsoft Office\_SOA_SS02-Sep22_3\SS02-Sep22.html&lt;/files&gt;_x000D_
  &lt;param n=""DisplayName"" v=""SS02-Sep22"" /&gt;_x000D_
  &lt;param n=""ServerName"" v=""SASMain"" /&gt;_x000D_
  &lt;param n=""ResultsOnServer"" v=""False'"</definedName>
    <definedName name="_AMO_ContentDefinition_29255738.3" hidden="1">"'"" /&gt;_x000D_
  &lt;param n=""AMO_Version"" v=""2.1"" /&gt;_x000D_
  &lt;param n=""UIParameter_0"" v=""ModelV3::Shared Service Models\V7\04_TechOps_V7_0708"" /&gt;_x000D_
  &lt;param n=""UIParameter_1"" v=""Period::2007/08"" /&gt;_x000D_
  &lt;param n=""UIParameters"" v=""2"" /&gt;_x000D_
  &lt;param n=""S'"</definedName>
    <definedName name="_AMO_ContentDefinition_29255738.4" hidden="1">"'toredProcessID"" v=""A589D9IK.B2000A23"" /&gt;_x000D_
  &lt;param n=""StoredProcessPath"" v=""Samples/Stored Processes/ABM/SS02-Sep22"" /&gt;_x000D_
  &lt;param n=""RepositoryName"" v=""Foundation"" /&gt;_x000D_
  &lt;param n=""ClassName"" v=""SAS.OfficeAddin.StoredProcess"" /&gt;_x000D_
&lt;/Con'"</definedName>
    <definedName name="_AMO_ContentDefinition_29255738.5" hidden="1">"'tentDefinition&gt;'"</definedName>
    <definedName name="_AMO_ContentLocation_29255738_HtmlCsvResults_" hidden="1">"'&lt;ContentLocation path="""" rsid=""29255738"" tag=""HtmlCsvResults"" fid=""0"" /&gt;'"</definedName>
    <definedName name="_AMO_RefreshMultipleList" hidden="1">"'648216344'"</definedName>
    <definedName name="_AMO_SingleObject_881569482_PivotTable_881569482" localSheetId="6" hidden="1">#REF!</definedName>
    <definedName name="_AMO_SingleObject_881569482_PivotTable_881569482" hidden="1">#REF!</definedName>
    <definedName name="_AMO_XmlVersion" hidden="1">"'1'"</definedName>
    <definedName name="_xlnm._FilterDatabase" localSheetId="6" hidden="1">#REF!</definedName>
    <definedName name="_xlnm._FilterDatabase" hidden="1">#REF!</definedName>
    <definedName name="_FilterDB" localSheetId="6" hidden="1">#REF!</definedName>
    <definedName name="_FilterDB" hidden="1">#REF!</definedName>
    <definedName name="_GSRATES_1" hidden="1">"H2005092920050930USDMXN1000001"</definedName>
    <definedName name="_GSRATES_10" hidden="1">"CF3000012003033120030101"</definedName>
    <definedName name="_GSRATES_11" hidden="1">"CT300001Latest          "</definedName>
    <definedName name="_GSRATES_12" hidden="1">"CT300001Latest          "</definedName>
    <definedName name="_GSRATES_2" hidden="1">"H2005092920050930USDMXN1000001"</definedName>
    <definedName name="_GSRATES_3" hidden="1">"CF300006Invalid 20010630"</definedName>
    <definedName name="_GSRATES_4" hidden="1">"CF3000012002063020010630"</definedName>
    <definedName name="_GSRATES_5" hidden="1">"CF30000920020930        "</definedName>
    <definedName name="_GSRATES_6" hidden="1">"CF30000920010930        "</definedName>
    <definedName name="_GSRATES_7" hidden="1">"CF50000120020930        "</definedName>
    <definedName name="_GSRATES_8" hidden="1">"CT30000120020930        "</definedName>
    <definedName name="_GSRATES_9" hidden="1">"CF5000012003033120020101"</definedName>
    <definedName name="_GSRATES_COUNT" hidden="1">2</definedName>
    <definedName name="_GSRATESR_1" localSheetId="6" hidden="1">[2]Financials!#REF!</definedName>
    <definedName name="_GSRATESR_1" localSheetId="5" hidden="1">[2]Financials!#REF!</definedName>
    <definedName name="_GSRATESR_1" localSheetId="4" hidden="1">[2]Financials!#REF!</definedName>
    <definedName name="_GSRATESR_1" hidden="1">[2]Financials!#REF!</definedName>
    <definedName name="_GSRATESR_10" localSheetId="6" hidden="1">#REF!</definedName>
    <definedName name="_GSRATESR_10" hidden="1">#REF!</definedName>
    <definedName name="_GSRATESR_11" localSheetId="6" hidden="1">#REF!</definedName>
    <definedName name="_GSRATESR_11" hidden="1">#REF!</definedName>
    <definedName name="_GSRATESR_12" localSheetId="6" hidden="1">[3]FX!#REF!</definedName>
    <definedName name="_GSRATESR_12" hidden="1">[3]FX!#REF!</definedName>
    <definedName name="_GSRATESR_2" localSheetId="6" hidden="1">#REF!</definedName>
    <definedName name="_GSRATESR_2" hidden="1">#REF!</definedName>
    <definedName name="_GSRATESR_3" hidden="1">'[4]EE (new)'!$K$23:$L$24</definedName>
    <definedName name="_GSRATESR_4" localSheetId="6" hidden="1">[3]FX!#REF!</definedName>
    <definedName name="_GSRATESR_4" hidden="1">[3]FX!#REF!</definedName>
    <definedName name="_GSRATESR_5" localSheetId="6" hidden="1">#REF!</definedName>
    <definedName name="_GSRATESR_5" hidden="1">#REF!</definedName>
    <definedName name="_GSRATESR_6" localSheetId="6" hidden="1">[3]FX!#REF!</definedName>
    <definedName name="_GSRATESR_6" hidden="1">[3]FX!#REF!</definedName>
    <definedName name="_GSRATESR_7" localSheetId="6" hidden="1">[3]FX!#REF!</definedName>
    <definedName name="_GSRATESR_7" hidden="1">[3]FX!#REF!</definedName>
    <definedName name="_GSRATESR_8" localSheetId="6" hidden="1">#REF!</definedName>
    <definedName name="_GSRATESR_8" hidden="1">#REF!</definedName>
    <definedName name="_GSRATESR_9" localSheetId="6" hidden="1">#REF!</definedName>
    <definedName name="_GSRATESR_9" hidden="1">#REF!</definedName>
    <definedName name="_Order1" hidden="1">0</definedName>
    <definedName name="_Order2" hidden="1">255</definedName>
    <definedName name="_Regression_Int" hidden="1">1</definedName>
    <definedName name="_SAP2" localSheetId="6" hidden="1">Main.SAPF4Help()</definedName>
    <definedName name="_SAP2" hidden="1">Main.SAPF4Help()</definedName>
    <definedName name="_Table1_In1" localSheetId="6" hidden="1">#REF!</definedName>
    <definedName name="_Table1_In1" hidden="1">#REF!</definedName>
    <definedName name="_Table1_Out" localSheetId="6" hidden="1">#REF!</definedName>
    <definedName name="_Table1_Out" hidden="1">#REF!</definedName>
    <definedName name="_Table2_In1" localSheetId="6" hidden="1">#REF!</definedName>
    <definedName name="_Table2_In1" hidden="1">#REF!</definedName>
    <definedName name="_Table2_In2" localSheetId="6" hidden="1">#REF!</definedName>
    <definedName name="_Table2_In2" hidden="1">#REF!</definedName>
    <definedName name="_Table2_Out" localSheetId="6" hidden="1">#REF!</definedName>
    <definedName name="_Table2_Out" hidden="1">#REF!</definedName>
    <definedName name="_TM1" localSheetId="6" hidden="1">Main.SAPF4Help()</definedName>
    <definedName name="_TM1" localSheetId="5" hidden="1">Main.SAPF4Help()</definedName>
    <definedName name="_TM1" localSheetId="4" hidden="1">Main.SAPF4Help()</definedName>
    <definedName name="_TM1" hidden="1">Main.SAPF4Help()</definedName>
    <definedName name="a" localSheetId="6" hidden="1">{"mgmt forecast",#N/A,FALSE,"Mgmt Forecast";"dcf table",#N/A,FALSE,"Mgmt Forecast";"sensitivity",#N/A,FALSE,"Mgmt Forecast";"table inputs",#N/A,FALSE,"Mgmt Forecast";"calculations",#N/A,FALSE,"Mgmt Forecast"}</definedName>
    <definedName name="a" hidden="1">{"mgmt forecast",#N/A,FALSE,"Mgmt Forecast";"dcf table",#N/A,FALSE,"Mgmt Forecast";"sensitivity",#N/A,FALSE,"Mgmt Forecast";"table inputs",#N/A,FALSE,"Mgmt Forecast";"calculations",#N/A,FALSE,"Mgmt Forecast"}</definedName>
    <definedName name="aa" hidden="1">#N/A</definedName>
    <definedName name="AAA_DOCTOPS" hidden="1">"AAA_SET"</definedName>
    <definedName name="AAA_duser" hidden="1">"OFF"</definedName>
    <definedName name="AAABBB" localSheetId="6" hidden="1">{#N/A,#N/A,FALSE,"product"}</definedName>
    <definedName name="AAABBB" hidden="1">{#N/A,#N/A,FALSE,"product"}</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Cwvu.bal_98." hidden="1">[5]BALSHT_S!$A$1:$M$65536</definedName>
    <definedName name="ACwvu.Full_Year." hidden="1">[5]PE1_S!$A$1:$Z$65536</definedName>
    <definedName name="ad" localSheetId="6" hidden="1">Main.SAPF4Help()</definedName>
    <definedName name="ad" hidden="1">Main.SAPF4Help()</definedName>
    <definedName name="af" localSheetId="6" hidden="1">Main.SAPF4Help()</definedName>
    <definedName name="af" hidden="1">Main.SAPF4Help()</definedName>
    <definedName name="ag" localSheetId="6" hidden="1">Main.SAPF4Help()</definedName>
    <definedName name="ag" hidden="1">Main.SAPF4Help()</definedName>
    <definedName name="ah" localSheetId="6" hidden="1">Main.SAPF4Help()</definedName>
    <definedName name="ah" hidden="1">Main.SAPF4Help()</definedName>
    <definedName name="aj" localSheetId="6" hidden="1">Main.SAPF4Help()</definedName>
    <definedName name="aj" hidden="1">Main.SAPF4Help()</definedName>
    <definedName name="al" localSheetId="6" hidden="1">Main.SAPF4Help()</definedName>
    <definedName name="al" hidden="1">Main.SAPF4Help()</definedName>
    <definedName name="All_Prod" hidden="1">#N/A</definedName>
    <definedName name="as" hidden="1">#N/A</definedName>
    <definedName name="asdf" localSheetId="6" hidden="1">#REF!</definedName>
    <definedName name="asdf" hidden="1">#REF!</definedName>
    <definedName name="ast" hidden="1">#N/A</definedName>
    <definedName name="b" localSheetId="6" hidden="1">#REF!</definedName>
    <definedName name="b" hidden="1">#REF!</definedName>
    <definedName name="bb" localSheetId="6" hidden="1">{#N/A,#N/A,TRUE,"Main Issues";#N/A,#N/A,TRUE,"Income statement ($)"}</definedName>
    <definedName name="bb" hidden="1">{#N/A,#N/A,TRUE,"Main Issues";#N/A,#N/A,TRUE,"Income statement ($)"}</definedName>
    <definedName name="bbb" localSheetId="6" hidden="1">{#N/A,#N/A,TRUE,"Main Issues";#N/A,#N/A,TRUE,"Income statement ($)"}</definedName>
    <definedName name="bbb" hidden="1">{#N/A,#N/A,TRUE,"Main Issues";#N/A,#N/A,TRUE,"Income statement ($)"}</definedName>
    <definedName name="BBBAAA" localSheetId="6" hidden="1">{"Trees",#N/A,FALSE,"Rural Lending Var";"Trees",#N/A,FALSE,"Rural Lending Fixed";"Trees",#N/A,FALSE,"Bus Lending Variable";"Trees",#N/A,FALSE,"Bus Lending Fixed";"Trees",#N/A,FALSE,"Equity CR";"Trees",#N/A,FALSE,"ADIS";"Trees",#N/A,FALSE,"Serious Saver";"Trees",#N/A,FALSE,"Cons Trans Other";"Trees",#N/A,FALSE,"Consumer OD";"Trees",#N/A,FALSE,"Connect";"Trees",#N/A,FALSE,"CANBI";"Trees",#N/A,FALSE,"CANBI";"Trees",#N/A,FALSE,"Call";"Trees",#N/A,FALSE,"Bus Trans Other";"Trees",#N/A,FALSE,"Bus OD";"Trees",#N/A,FALSE,"ACESS";"Trees",#N/A,FALSE,"Term Deposits";"Trees",#N/A,FALSE,"Call - ODs";"Trees",#N/A,FALSE,"S&amp;I Other";"Trees",#N/A,FALSE,"Key Saver";"Trees",#N/A,FALSE,"Consumer Lending"}</definedName>
    <definedName name="BBBAAA" hidden="1">{"Trees",#N/A,FALSE,"Rural Lending Var";"Trees",#N/A,FALSE,"Rural Lending Fixed";"Trees",#N/A,FALSE,"Bus Lending Variable";"Trees",#N/A,FALSE,"Bus Lending Fixed";"Trees",#N/A,FALSE,"Equity CR";"Trees",#N/A,FALSE,"ADIS";"Trees",#N/A,FALSE,"Serious Saver";"Trees",#N/A,FALSE,"Cons Trans Other";"Trees",#N/A,FALSE,"Consumer OD";"Trees",#N/A,FALSE,"Connect";"Trees",#N/A,FALSE,"CANBI";"Trees",#N/A,FALSE,"CANBI";"Trees",#N/A,FALSE,"Call";"Trees",#N/A,FALSE,"Bus Trans Other";"Trees",#N/A,FALSE,"Bus OD";"Trees",#N/A,FALSE,"ACESS";"Trees",#N/A,FALSE,"Term Deposits";"Trees",#N/A,FALSE,"Call - ODs";"Trees",#N/A,FALSE,"S&amp;I Other";"Trees",#N/A,FALSE,"Key Saver";"Trees",#N/A,FALSE,"Consumer Lending"}</definedName>
    <definedName name="BBBCCC" localSheetId="6" hidden="1">{#N/A,#N/A,FALSE,"product"}</definedName>
    <definedName name="BBBCCC" hidden="1">{#N/A,#N/A,FALSE,"product"}</definedName>
    <definedName name="BLPB1" localSheetId="6" hidden="1">#REF!</definedName>
    <definedName name="BLPB1" hidden="1">#REF!</definedName>
    <definedName name="BLPB10" localSheetId="6" hidden="1">#REF!</definedName>
    <definedName name="BLPB10" hidden="1">#REF!</definedName>
    <definedName name="BLPB11" localSheetId="6" hidden="1">#REF!</definedName>
    <definedName name="BLPB11" hidden="1">#REF!</definedName>
    <definedName name="BLPB12" localSheetId="6" hidden="1">#REF!</definedName>
    <definedName name="BLPB12" hidden="1">#REF!</definedName>
    <definedName name="BLPB13" localSheetId="6" hidden="1">#REF!</definedName>
    <definedName name="BLPB13" hidden="1">#REF!</definedName>
    <definedName name="BLPB14" localSheetId="6" hidden="1">#REF!</definedName>
    <definedName name="BLPB14" hidden="1">#REF!</definedName>
    <definedName name="BLPB15" localSheetId="6" hidden="1">#REF!</definedName>
    <definedName name="BLPB15" hidden="1">#REF!</definedName>
    <definedName name="BLPB16" localSheetId="6" hidden="1">#REF!</definedName>
    <definedName name="BLPB16" hidden="1">#REF!</definedName>
    <definedName name="BLPB17" localSheetId="6" hidden="1">#REF!</definedName>
    <definedName name="BLPB17" hidden="1">#REF!</definedName>
    <definedName name="BLPB18" localSheetId="6" hidden="1">#REF!</definedName>
    <definedName name="BLPB18" hidden="1">#REF!</definedName>
    <definedName name="BLPB19" localSheetId="6" hidden="1">#REF!</definedName>
    <definedName name="BLPB19" hidden="1">#REF!</definedName>
    <definedName name="BLPB2" localSheetId="6" hidden="1">#REF!</definedName>
    <definedName name="BLPB2" hidden="1">#REF!</definedName>
    <definedName name="BLPB20" localSheetId="6" hidden="1">#REF!</definedName>
    <definedName name="BLPB20" hidden="1">#REF!</definedName>
    <definedName name="BLPB21" localSheetId="6" hidden="1">#REF!</definedName>
    <definedName name="BLPB21" hidden="1">#REF!</definedName>
    <definedName name="BLPB22" localSheetId="6" hidden="1">#REF!</definedName>
    <definedName name="BLPB22" hidden="1">#REF!</definedName>
    <definedName name="BLPB23" localSheetId="6" hidden="1">#REF!</definedName>
    <definedName name="BLPB23" hidden="1">#REF!</definedName>
    <definedName name="BLPB24" localSheetId="6" hidden="1">#REF!</definedName>
    <definedName name="BLPB24" hidden="1">#REF!</definedName>
    <definedName name="BLPB25" localSheetId="6" hidden="1">#REF!</definedName>
    <definedName name="BLPB25" hidden="1">#REF!</definedName>
    <definedName name="BLPB26" localSheetId="6" hidden="1">#REF!</definedName>
    <definedName name="BLPB26" hidden="1">#REF!</definedName>
    <definedName name="BLPB27" localSheetId="6" hidden="1">#REF!</definedName>
    <definedName name="BLPB27" hidden="1">#REF!</definedName>
    <definedName name="BLPB28" localSheetId="6" hidden="1">#REF!</definedName>
    <definedName name="BLPB28" hidden="1">#REF!</definedName>
    <definedName name="BLPB29" localSheetId="6" hidden="1">#REF!</definedName>
    <definedName name="BLPB29" hidden="1">#REF!</definedName>
    <definedName name="BLPB3" localSheetId="6" hidden="1">#REF!</definedName>
    <definedName name="BLPB3" hidden="1">#REF!</definedName>
    <definedName name="BLPB30" localSheetId="6" hidden="1">#REF!</definedName>
    <definedName name="BLPB30" hidden="1">#REF!</definedName>
    <definedName name="BLPB31" localSheetId="6" hidden="1">#REF!</definedName>
    <definedName name="BLPB31" hidden="1">#REF!</definedName>
    <definedName name="BLPB32" localSheetId="6" hidden="1">#REF!</definedName>
    <definedName name="BLPB32" hidden="1">#REF!</definedName>
    <definedName name="BLPB33" localSheetId="6" hidden="1">#REF!</definedName>
    <definedName name="BLPB33" hidden="1">#REF!</definedName>
    <definedName name="BLPB34" localSheetId="6" hidden="1">#REF!</definedName>
    <definedName name="BLPB34" hidden="1">#REF!</definedName>
    <definedName name="BLPB35" localSheetId="6" hidden="1">#REF!</definedName>
    <definedName name="BLPB35" hidden="1">#REF!</definedName>
    <definedName name="BLPB36" localSheetId="6" hidden="1">#REF!</definedName>
    <definedName name="BLPB36" hidden="1">#REF!</definedName>
    <definedName name="BLPB37" localSheetId="6" hidden="1">#REF!</definedName>
    <definedName name="BLPB37" hidden="1">#REF!</definedName>
    <definedName name="BLPB38" localSheetId="6" hidden="1">#REF!</definedName>
    <definedName name="BLPB38" hidden="1">#REF!</definedName>
    <definedName name="BLPB39" localSheetId="6" hidden="1">#REF!</definedName>
    <definedName name="BLPB39" hidden="1">#REF!</definedName>
    <definedName name="BLPB4" localSheetId="6" hidden="1">#REF!</definedName>
    <definedName name="BLPB4" hidden="1">#REF!</definedName>
    <definedName name="BLPB40" localSheetId="6" hidden="1">#REF!</definedName>
    <definedName name="BLPB40" hidden="1">#REF!</definedName>
    <definedName name="BLPB41" localSheetId="6" hidden="1">#REF!</definedName>
    <definedName name="BLPB41" hidden="1">#REF!</definedName>
    <definedName name="BLPB42" localSheetId="6" hidden="1">#REF!</definedName>
    <definedName name="BLPB42" hidden="1">#REF!</definedName>
    <definedName name="BLPB43" localSheetId="6" hidden="1">#REF!</definedName>
    <definedName name="BLPB43" hidden="1">#REF!</definedName>
    <definedName name="BLPB44" localSheetId="6" hidden="1">#REF!</definedName>
    <definedName name="BLPB44" hidden="1">#REF!</definedName>
    <definedName name="BLPB45" localSheetId="6" hidden="1">#REF!</definedName>
    <definedName name="BLPB45" hidden="1">#REF!</definedName>
    <definedName name="BLPB46" localSheetId="6" hidden="1">#REF!</definedName>
    <definedName name="BLPB46" hidden="1">#REF!</definedName>
    <definedName name="BLPB47" localSheetId="6" hidden="1">#REF!</definedName>
    <definedName name="BLPB47" hidden="1">#REF!</definedName>
    <definedName name="BLPB48" localSheetId="6" hidden="1">#REF!</definedName>
    <definedName name="BLPB48" hidden="1">#REF!</definedName>
    <definedName name="BLPB49" localSheetId="6" hidden="1">#REF!</definedName>
    <definedName name="BLPB49" hidden="1">#REF!</definedName>
    <definedName name="BLPB5" localSheetId="6" hidden="1">#REF!</definedName>
    <definedName name="BLPB5" hidden="1">#REF!</definedName>
    <definedName name="BLPB6" localSheetId="6" hidden="1">#REF!</definedName>
    <definedName name="BLPB6" hidden="1">#REF!</definedName>
    <definedName name="BLPB7" localSheetId="6" hidden="1">#REF!</definedName>
    <definedName name="BLPB7" hidden="1">#REF!</definedName>
    <definedName name="BLPB8" localSheetId="6" hidden="1">#REF!</definedName>
    <definedName name="BLPB8" hidden="1">#REF!</definedName>
    <definedName name="BLPB9" localSheetId="6" hidden="1">#REF!</definedName>
    <definedName name="BLPB9" hidden="1">#REF!</definedName>
    <definedName name="bnmbm" localSheetId="6" hidden="1">{#N/A,#N/A,TRUE,"Main Issues";#N/A,#N/A,TRUE,"Income statement ($)"}</definedName>
    <definedName name="bnmbm" hidden="1">{#N/A,#N/A,TRUE,"Main Issues";#N/A,#N/A,TRUE,"Income statement ($)"}</definedName>
    <definedName name="Boost1Text" localSheetId="6" hidden="1">#REF!</definedName>
    <definedName name="Boost1Text" hidden="1">#REF!</definedName>
    <definedName name="Boost2Text" localSheetId="6" hidden="1">#REF!</definedName>
    <definedName name="Boost2Text" hidden="1">#REF!</definedName>
    <definedName name="bud" localSheetId="6" hidden="1">#REF!,#REF!</definedName>
    <definedName name="bud" hidden="1">#REF!,#REF!</definedName>
    <definedName name="CarB1Text1" localSheetId="6" hidden="1">#REF!</definedName>
    <definedName name="CarB1Text1" hidden="1">#REF!</definedName>
    <definedName name="CarB2Text1" localSheetId="6" hidden="1">#REF!</definedName>
    <definedName name="CarB2Text1" hidden="1">#REF!</definedName>
    <definedName name="CarB4Text1" localSheetId="6" hidden="1">#REF!</definedName>
    <definedName name="CarB4Text1" hidden="1">#REF!</definedName>
    <definedName name="Cat" localSheetId="6" hidden="1">{"Trees",#N/A,FALSE,"Rural Lending Var";"Trees",#N/A,FALSE,"Rural Lending Fixed";"Trees",#N/A,FALSE,"Bus Lending Variable";"Trees",#N/A,FALSE,"Bus Lending Fixed";"Trees",#N/A,FALSE,"Equity CR";"Trees",#N/A,FALSE,"ADIS";"Trees",#N/A,FALSE,"Serious Saver";"Trees",#N/A,FALSE,"Cons Trans Other";"Trees",#N/A,FALSE,"Consumer OD";"Trees",#N/A,FALSE,"Connect";"Trees",#N/A,FALSE,"CANBI";"Trees",#N/A,FALSE,"CANBI";"Trees",#N/A,FALSE,"Call";"Trees",#N/A,FALSE,"Bus Trans Other";"Trees",#N/A,FALSE,"Bus OD";"Trees",#N/A,FALSE,"ACESS";"Trees",#N/A,FALSE,"Term Deposits";"Trees",#N/A,FALSE,"Call - ODs";"Trees",#N/A,FALSE,"S&amp;I Other";"Trees",#N/A,FALSE,"Key Saver";"Trees",#N/A,FALSE,"Consumer Lending"}</definedName>
    <definedName name="Cat" hidden="1">{"Trees",#N/A,FALSE,"Rural Lending Var";"Trees",#N/A,FALSE,"Rural Lending Fixed";"Trees",#N/A,FALSE,"Bus Lending Variable";"Trees",#N/A,FALSE,"Bus Lending Fixed";"Trees",#N/A,FALSE,"Equity CR";"Trees",#N/A,FALSE,"ADIS";"Trees",#N/A,FALSE,"Serious Saver";"Trees",#N/A,FALSE,"Cons Trans Other";"Trees",#N/A,FALSE,"Consumer OD";"Trees",#N/A,FALSE,"Connect";"Trees",#N/A,FALSE,"CANBI";"Trees",#N/A,FALSE,"CANBI";"Trees",#N/A,FALSE,"Call";"Trees",#N/A,FALSE,"Bus Trans Other";"Trees",#N/A,FALSE,"Bus OD";"Trees",#N/A,FALSE,"ACESS";"Trees",#N/A,FALSE,"Term Deposits";"Trees",#N/A,FALSE,"Call - ODs";"Trees",#N/A,FALSE,"S&amp;I Other";"Trees",#N/A,FALSE,"Key Saver";"Trees",#N/A,FALSE,"Consumer Lending"}</definedName>
    <definedName name="ccccc" localSheetId="6" hidden="1">{"10yp key data",#N/A,FALSE,"Market Data"}</definedName>
    <definedName name="ccccc" hidden="1">{"10yp key data",#N/A,FALSE,"Market Data"}</definedName>
    <definedName name="chaa" localSheetId="6" hidden="1">Main.SAPF4Help()</definedName>
    <definedName name="chaa" hidden="1">Main.SAPF4Help()</definedName>
    <definedName name="che" localSheetId="6" hidden="1">Main.SAPF4Help()</definedName>
    <definedName name="che" hidden="1">Main.SAPF4Help()</definedName>
    <definedName name="chi" localSheetId="6" hidden="1">Main.SAPF4Help()</definedName>
    <definedName name="chi" hidden="1">Main.SAPF4Help()</definedName>
    <definedName name="Chicken" localSheetId="6" hidden="1">{"Page 1",#N/A,FALSE,"Sheet1";"Page 2",#N/A,FALSE,"Sheet1"}</definedName>
    <definedName name="Chicken" hidden="1">{"Page 1",#N/A,FALSE,"Sheet1";"Page 2",#N/A,FALSE,"Sheet1"}</definedName>
    <definedName name="cho" localSheetId="6" hidden="1">Main.SAPF4Help()</definedName>
    <definedName name="cho" hidden="1">Main.SAPF4Help()</definedName>
    <definedName name="chr" localSheetId="6" hidden="1">Main.SAPF4Help()</definedName>
    <definedName name="chr" hidden="1">Main.SAPF4Help()</definedName>
    <definedName name="Consumer" localSheetId="6" hidden="1">[3]FX!#REF!</definedName>
    <definedName name="Consumer" hidden="1">[3]FX!#REF!</definedName>
    <definedName name="COpen" localSheetId="6" hidden="1">'[6]Business Car Kit Combo'!#REF!</definedName>
    <definedName name="COpen" hidden="1">'[6]Business Car Kit Combo'!#REF!</definedName>
    <definedName name="Credit1Text" localSheetId="6" hidden="1">#REF!</definedName>
    <definedName name="Credit1Text" hidden="1">#REF!</definedName>
    <definedName name="Credit2Text" localSheetId="6" hidden="1">#REF!</definedName>
    <definedName name="Credit2Text" hidden="1">#REF!</definedName>
    <definedName name="Credit3Text" localSheetId="6" hidden="1">#REF!</definedName>
    <definedName name="Credit3Text" hidden="1">#REF!</definedName>
    <definedName name="Cwvu.Full_Year." hidden="1">#N/A</definedName>
    <definedName name="Cwvu.Summary." hidden="1">'[7]Fert. &amp; Chem.'!$A$16:$IV$23,'[7]Fert. &amp; Chem.'!$A$35:$IV$45,'[7]Fert. &amp; Chem.'!$A$57:$IV$66,'[7]Fert. &amp; Chem.'!$A$77:$IV$87</definedName>
    <definedName name="d" localSheetId="6" hidden="1">Main.SAPF4Help()</definedName>
    <definedName name="d" hidden="1">Main.SAPF4Help()</definedName>
    <definedName name="DataB10Text1" localSheetId="6" hidden="1">#REF!</definedName>
    <definedName name="DataB10Text1" hidden="1">#REF!</definedName>
    <definedName name="DataB6Text1" localSheetId="6" hidden="1">#REF!</definedName>
    <definedName name="DataB6Text1" hidden="1">#REF!</definedName>
    <definedName name="DataB7Text1" localSheetId="6" hidden="1">#REF!</definedName>
    <definedName name="DataB7Text1" hidden="1">#REF!</definedName>
    <definedName name="DCF_" localSheetId="6"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DCF_"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ddddd" localSheetId="6" hidden="1">{"10yp tariffs",#N/A,FALSE,"Celtel alternative 6"}</definedName>
    <definedName name="ddddd" hidden="1">{"10yp tariffs",#N/A,FALSE,"Celtel alternative 6"}</definedName>
    <definedName name="dddddd" localSheetId="6" hidden="1">{"10yp profit and loss",#N/A,FALSE,"Celtel alternative 6"}</definedName>
    <definedName name="dddddd" hidden="1">{"10yp profit and loss",#N/A,FALSE,"Celtel alternative 6"}</definedName>
    <definedName name="DDDRRR" localSheetId="6" hidden="1">{"Page 1",#N/A,FALSE,"Sheet1";"Page 2",#N/A,FALSE,"Sheet1"}</definedName>
    <definedName name="DDDRRR" hidden="1">{"Page 1",#N/A,FALSE,"Sheet1";"Page 2",#N/A,FALSE,"Sheet1"}</definedName>
    <definedName name="ddsds" localSheetId="6" hidden="1">Main.SAPF4Help()</definedName>
    <definedName name="ddsds" hidden="1">Main.SAPF4Help()</definedName>
    <definedName name="deanne" hidden="1">#N/A</definedName>
    <definedName name="DME_BeforeCloseCompleted" hidden="1">"False"</definedName>
    <definedName name="DME_Dirty" hidden="1">"False"</definedName>
    <definedName name="DME_LocalFile" hidden="1">"True"</definedName>
    <definedName name="Dog" localSheetId="6" hidden="1">{#N/A,#N/A,FALSE,"product"}</definedName>
    <definedName name="Dog" hidden="1">{#N/A,#N/A,FALSE,"product"}</definedName>
    <definedName name="DOpen" localSheetId="6" hidden="1">[6]Data!#REF!</definedName>
    <definedName name="DOpen" hidden="1">[6]Data!#REF!</definedName>
    <definedName name="drivers" localSheetId="6" hidden="1">{#N/A,#N/A,FALSE,"AccRev";#N/A,#N/A,FALSE,"AccRegFees";#N/A,#N/A,FALSE,"Webhost"}</definedName>
    <definedName name="drivers" hidden="1">{#N/A,#N/A,FALSE,"AccRev";#N/A,#N/A,FALSE,"AccRegFees";#N/A,#N/A,FALSE,"Webhost"}</definedName>
    <definedName name="DS" localSheetId="6" hidden="1">{"Full_Year",#N/A,FALSE,"PE1_S";#N/A,#N/A,FALSE,"DIVIS_S"}</definedName>
    <definedName name="DS" hidden="1">{"Full_Year",#N/A,FALSE,"PE1_S";#N/A,#N/A,FALSE,"DIVIS_S"}</definedName>
    <definedName name="e" localSheetId="6" hidden="1">Main.SAPF4Help()</definedName>
    <definedName name="e" hidden="1">Main.SAPF4Help()</definedName>
    <definedName name="eeeee" localSheetId="6" hidden="1">{"budget992000 tariff and usage",#N/A,FALSE,"Celtel alternative 6"}</definedName>
    <definedName name="eeeee" hidden="1">{"budget992000 tariff and usage",#N/A,FALSE,"Celtel alternative 6"}</definedName>
    <definedName name="efwfew" localSheetId="6" hidden="1">Main.SAPF4Help()</definedName>
    <definedName name="efwfew" hidden="1">Main.SAPF4Help()</definedName>
    <definedName name="errf" localSheetId="6" hidden="1">Main.SAPF4Help()</definedName>
    <definedName name="errf" hidden="1">Main.SAPF4Help()</definedName>
    <definedName name="error" hidden="1">#N/A</definedName>
    <definedName name="error1" hidden="1">#N/A</definedName>
    <definedName name="f" localSheetId="6" hidden="1">#REF!</definedName>
    <definedName name="f" hidden="1">#REF!</definedName>
    <definedName name="few" localSheetId="6" hidden="1">Main.SAPF4Help()</definedName>
    <definedName name="few" hidden="1">Main.SAPF4Help()</definedName>
    <definedName name="ffffff" localSheetId="6" hidden="1">{"budget992000 capex",#N/A,FALSE,"Celtel alternative 6"}</definedName>
    <definedName name="ffffff" hidden="1">{"budget992000 capex",#N/A,FALSE,"Celtel alternative 6"}</definedName>
    <definedName name="fgasdrgesargh" localSheetId="6" hidden="1">#REF!</definedName>
    <definedName name="fgasdrgesargh" hidden="1">#REF!</definedName>
    <definedName name="freddo" localSheetId="6" hidden="1">{#N/A,#N/A,FALSE,"product"}</definedName>
    <definedName name="freddo" hidden="1">{#N/A,#N/A,FALSE,"product"}</definedName>
    <definedName name="fsf" hidden="1">"CT30000120020930        "</definedName>
    <definedName name="george" hidden="1">#N/A</definedName>
    <definedName name="ggggg" localSheetId="6" hidden="1">{"budget992000_customers",#N/A,FALSE,"Celtel alternative 6"}</definedName>
    <definedName name="ggggg" hidden="1">{"budget992000_customers",#N/A,FALSE,"Celtel alternative 6"}</definedName>
    <definedName name="ggggggg" localSheetId="6" hidden="1">{"budget992000 profit and loss",#N/A,FALSE,"Celtel alternative 6"}</definedName>
    <definedName name="ggggggg" hidden="1">{"budget992000 profit and loss",#N/A,FALSE,"Celtel alternative 6"}</definedName>
    <definedName name="ghadfdf" localSheetId="6" hidden="1">Main.SAPF4Help()</definedName>
    <definedName name="ghadfdf" hidden="1">Main.SAPF4Help()</definedName>
    <definedName name="Graph" localSheetId="6" hidden="1">{"LineTable_Detail1",#N/A,FALSE,"Line Table";"LineTable_Year",#N/A,FALSE,"Line Table"}</definedName>
    <definedName name="Graph" hidden="1">{"LineTable_Detail1",#N/A,FALSE,"Line Table";"LineTable_Year",#N/A,FALSE,"Line Table"}</definedName>
    <definedName name="h" localSheetId="6" hidden="1">Main.SAPF4Help()</definedName>
    <definedName name="h" hidden="1">Main.SAPF4Help()</definedName>
    <definedName name="hdfjxkhf" localSheetId="6" hidden="1">#REF!</definedName>
    <definedName name="hdfjxkhf" hidden="1">#REF!</definedName>
    <definedName name="HTML_CodePage" hidden="1">1252</definedName>
    <definedName name="HTML_Control" localSheetId="6" hidden="1">{"'Annual rates'!$A$1:$F$67"}</definedName>
    <definedName name="HTML_Control" hidden="1">{"'Annual rates'!$A$1:$F$67"}</definedName>
    <definedName name="HTML_Description" hidden="1">"Internal Use Only"</definedName>
    <definedName name="HTML_Email" hidden="1">"jorozco@idc.com"</definedName>
    <definedName name="HTML_Header" hidden="1">"IDC Exchange Rates Reference - Annually"</definedName>
    <definedName name="HTML_LastUpdate" hidden="1">"3/14/2001"</definedName>
    <definedName name="HTML_LineAfter" hidden="1">TRUE</definedName>
    <definedName name="HTML_LineBefore" hidden="1">TRUE</definedName>
    <definedName name="HTML_Name" hidden="1">"Juan G. Orozco"</definedName>
    <definedName name="HTML_OBDlg2" hidden="1">TRUE</definedName>
    <definedName name="HTML_OBDlg4" hidden="1">TRUE</definedName>
    <definedName name="HTML_OS" hidden="1">0</definedName>
    <definedName name="HTML_PathFile" hidden="1">"G:\XRates\Exchangeannually.htm"</definedName>
    <definedName name="HTML_Title" hidden="1">"FX Annual"</definedName>
    <definedName name="hxfhgdsh" localSheetId="6" hidden="1">#REF!</definedName>
    <definedName name="hxfhgdsh" hidden="1">#REF!</definedName>
    <definedName name="i" localSheetId="6" hidden="1">Main.SAPF4Help()</definedName>
    <definedName name="i" hidden="1">Main.SAPF4Help()</definedName>
    <definedName name="Internal" hidden="1">#N/A</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FAX" hidden="1">"c2100"</definedName>
    <definedName name="IQ_BOARD_MEMBER_OFFICE" hidden="1">"c2098"</definedName>
    <definedName name="IQ_BOARD_MEMBER_PHONE" hidden="1">"c2099"</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L_DATE_SCHEDULE" hidden="1">"c2481"</definedName>
    <definedName name="IQ_CALL_FEATURE" hidden="1">"c2197"</definedName>
    <definedName name="IQ_CALL_PRICE_SCHEDULE" hidden="1">"c2482"</definedName>
    <definedName name="IQ_CALLABLE" hidden="1">"c2196"</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ACT_OR_EST" hidden="1">"c2217"</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ASSB_OUTSTANDING_BS_DATE" hidden="1">"c1972"</definedName>
    <definedName name="IQ_CLASSB_OUTSTANDING_FILING_DATE" hidden="1">"c1974"</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USIP" hidden="1">"c2245"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ACT_OR_EST" hidden="1">"c2218"</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ACT_OR_EST" hidden="1">"c2219"</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ITDAR" hidden="1">"c2989"</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EST" hidden="1">"c399"</definedName>
    <definedName name="IQ_EPS_GW_ACT_OR_EST" hidden="1">"c2223"</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ORM_EST" hidden="1">"c2226"</definedName>
    <definedName name="IQ_EPS_NORM_HIGH_EST" hidden="1">"c2228"</definedName>
    <definedName name="IQ_EPS_NORM_LOW_EST" hidden="1">"c2229"</definedName>
    <definedName name="IQ_EPS_NORM_MEDIAN_EST" hidden="1">"c2227"</definedName>
    <definedName name="IQ_EPS_NORM_NUM_EST" hidden="1">"c2230"</definedName>
    <definedName name="IQ_EPS_NORM_STDDEV_EST" hidden="1">"c2231"</definedName>
    <definedName name="IQ_EPS_NUM_EST" hidden="1">"c402"</definedName>
    <definedName name="IQ_EPS_REPORT_ACT_OR_EST" hidden="1">"c2224"</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NORM" hidden="1">"c2232"</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NORM_DIFF" hidden="1">"c2247"</definedName>
    <definedName name="IQ_EST_EPS_NORM_SURPRISE_PERCENT" hidden="1">"c2248"</definedName>
    <definedName name="IQ_EST_EPS_REPORT_DIFF" hidden="1">"c1893"</definedName>
    <definedName name="IQ_EST_EPS_REPORT_SURPRISE_PERCENT" hidden="1">"c1894"</definedName>
    <definedName name="IQ_EST_EPS_SEQ_GROWTH_Q" hidden="1">"c1764"</definedName>
    <definedName name="IQ_EST_EPS_SURPRISE" hidden="1">"c1635"</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CT_OR_EST" hidden="1">"c2216"</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AFTER_FIVE" hidden="1">"c2086"</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LT_DEBT" hidden="1">"c2086"</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ISTING_CURRENCY" hidden="1">"c2127"</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CT_OR_EST" hidden="1">"c2222"</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_EPS_ACT_OR_EST" hidden="1">"c2249"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_OFFIC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CLASSB" hidden="1">"c1969"</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 hidden="1">"c1999"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ACT_OR_EST" hidden="1">"c2220"</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CERCISED" hidden="1">"c2116"</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UTSTANDING_FILING_DATE_TOTAL" hidden="1">"c2107"</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_TAX_ACT_OR_EST" hidden="1">"c2221"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CFPS_FWD" hidden="1">"c2237"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"c2903"</definedName>
    <definedName name="IQ_RETAIL_ACQUIRED_OWNED_STORES" hidden="1">"c2895"</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ACT_OR_EST" hidden="1">"c2214"</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REVISION_DATE_" hidden="1">39221.3754976852</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DATE" hidden="1">"c2172"</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LASTCLOSE" hidden="1">"c1855"</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DA" hidden="1">"c2381"</definedName>
    <definedName name="IQ_TR_ACQ_FILING_CURRENCY" hidden="1">"c3033"</definedName>
    <definedName name="IQ_TR_ACQ_MCAP_1DAY" hidden="1">"c2345"</definedName>
    <definedName name="IQ_TR_ACQ_MIN_INT" hidden="1">"c2374"</definedName>
    <definedName name="IQ_TR_ACQ_NET_DEBT" hidden="1">"c2373"</definedName>
    <definedName name="IQ_TR_ACQ_NI" hidden="1">"c2378"</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DA" hidden="1">"c2334"</definedName>
    <definedName name="IQ_TR_TARGET_FILING_CURRENCY" hidden="1">"c3034"</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IRR" localSheetId="6" hidden="1">{"10yp profit and loss",#N/A,FALSE,"Celtel alternative 6"}</definedName>
    <definedName name="IRR" hidden="1">{"10yp profit and loss",#N/A,FALSE,"Celtel alternative 6"}</definedName>
    <definedName name="j" localSheetId="6" hidden="1">Main.SAPF4Help()</definedName>
    <definedName name="j" hidden="1">Main.SAPF4Help()</definedName>
    <definedName name="jdshtrs" localSheetId="6" hidden="1">#REF!</definedName>
    <definedName name="jdshtrs" hidden="1">#REF!</definedName>
    <definedName name="jl" localSheetId="6" hidden="1">Main.SAPF4Help()</definedName>
    <definedName name="jl" hidden="1">Main.SAPF4Help()</definedName>
    <definedName name="Juangmo" localSheetId="6" hidden="1">{"'Annual rates'!$A$1:$F$67"}</definedName>
    <definedName name="Juangmo" hidden="1">{"'Annual rates'!$A$1:$F$67"}</definedName>
    <definedName name="k" localSheetId="6" hidden="1">Main.SAPF4Help()</definedName>
    <definedName name="k" hidden="1">Main.SAPF4Help()</definedName>
    <definedName name="K2_WBEVMODE" hidden="1">-1</definedName>
    <definedName name="kamal" localSheetId="6" hidden="1">{"LineTable_Detail1",#N/A,FALSE,"Line Table";"LineTable_Year",#N/A,FALSE,"Line Table"}</definedName>
    <definedName name="kamal" hidden="1">{"LineTable_Detail1",#N/A,FALSE,"Line Table";"LineTable_Year",#N/A,FALSE,"Line Table"}</definedName>
    <definedName name="kl" localSheetId="6" hidden="1">Main.SAPF4Help()</definedName>
    <definedName name="kl" hidden="1">Main.SAPF4Help()</definedName>
    <definedName name="KPD" hidden="1">#N/A</definedName>
    <definedName name="kyd.Dim.01." hidden="1">"currency"</definedName>
    <definedName name="kyd.Dim.02." hidden="1">"currency"</definedName>
    <definedName name="kyd.ElementType.01." hidden="1">3</definedName>
    <definedName name="kyd.ElementType.02." hidden="1">3</definedName>
    <definedName name="kyd.MemoSortHide." hidden="1">FALSE</definedName>
    <definedName name="kyd.NumLevels.01." hidden="1">999</definedName>
    <definedName name="kyd.NumLevels.02." hidden="1">999</definedName>
    <definedName name="kyd.ParentName.01." hidden="1">"AUD"</definedName>
    <definedName name="kyd.ParentName.02." hidden="1">"AUD"</definedName>
    <definedName name="kyd.PreScreenData." hidden="1">FALSE</definedName>
    <definedName name="kyd.PrintMemo." hidden="1">FALSE</definedName>
    <definedName name="kyd.PrintParent.01." hidden="1">TRUE</definedName>
    <definedName name="kyd.PrintParent.02." hidden="1">TRUE</definedName>
    <definedName name="kyd.PrintStdWhen." hidden="1">3</definedName>
    <definedName name="kyd.SaveAsFile." hidden="1">FALSE</definedName>
    <definedName name="kyd.SaveMemo." hidden="1">FALSE</definedName>
    <definedName name="kyd.SelectString.01." hidden="1">"*"</definedName>
    <definedName name="kyd.SelectString.02." hidden="1">"*"</definedName>
    <definedName name="kyd.StdSortHide." hidden="1">FALSE</definedName>
    <definedName name="kyd.StopRow." hidden="1">16384</definedName>
    <definedName name="kyd.WriteMemWhenOptn." hidden="1">3</definedName>
    <definedName name="l" localSheetId="6" hidden="1">Main.SAPF4Help()</definedName>
    <definedName name="l" hidden="1">Main.SAPF4Help()</definedName>
    <definedName name="Legends" localSheetId="6" hidden="1">{"Full_Year",#N/A,FALSE,"PE1_S";#N/A,#N/A,FALSE,"DIVIS_S"}</definedName>
    <definedName name="Legends" hidden="1">{"Full_Year",#N/A,FALSE,"PE1_S";#N/A,#N/A,FALSE,"DIVIS_S"}</definedName>
    <definedName name="madison" hidden="1">#N/A</definedName>
    <definedName name="MATT" localSheetId="6" hidden="1">{#N/A,#N/A,TRUE,"Main Issues";#N/A,#N/A,TRUE,"Income statement ($)"}</definedName>
    <definedName name="MATT" hidden="1">{#N/A,#N/A,TRUE,"Main Issues";#N/A,#N/A,TRUE,"Income statement ($)"}</definedName>
    <definedName name="mmmm" localSheetId="6" hidden="1">Main.SAPF4Help()</definedName>
    <definedName name="mmmm" localSheetId="5" hidden="1">Main.SAPF4Help()</definedName>
    <definedName name="mmmm" localSheetId="4" hidden="1">Main.SAPF4Help()</definedName>
    <definedName name="mmmm" hidden="1">Main.SAPF4Help()</definedName>
    <definedName name="mmmm1" localSheetId="6" hidden="1">Main.SAPF4Help()</definedName>
    <definedName name="mmmm1" localSheetId="5" hidden="1">Main.SAPF4Help()</definedName>
    <definedName name="mmmm1" localSheetId="4" hidden="1">Main.SAPF4Help()</definedName>
    <definedName name="mmmm1" hidden="1">Main.SAPF4Help()</definedName>
    <definedName name="mmmmm" localSheetId="6" hidden="1">Main.SAPF4Help()</definedName>
    <definedName name="mmmmm" localSheetId="5" hidden="1">Main.SAPF4Help()</definedName>
    <definedName name="mmmmm" localSheetId="4" hidden="1">Main.SAPF4Help()</definedName>
    <definedName name="mmmmm" hidden="1">Main.SAPF4Help()</definedName>
    <definedName name="mmmmm1" localSheetId="6" hidden="1">Main.SAPF4Help()</definedName>
    <definedName name="mmmmm1" localSheetId="5" hidden="1">Main.SAPF4Help()</definedName>
    <definedName name="mmmmm1" localSheetId="4" hidden="1">Main.SAPF4Help()</definedName>
    <definedName name="mmmmm1" hidden="1">Main.SAPF4Help()</definedName>
    <definedName name="Mouse" localSheetId="6" hidden="1">{#N/A,#N/A,FALSE,"product"}</definedName>
    <definedName name="Mouse" hidden="1">{#N/A,#N/A,FALSE,"product"}</definedName>
    <definedName name="new" localSheetId="6" hidden="1">Main.SAPF4Help()</definedName>
    <definedName name="new" hidden="1">Main.SAPF4Help()</definedName>
    <definedName name="nn" localSheetId="6" hidden="1">{#N/A,#N/A,TRUE,"Proposal";#N/A,#N/A,TRUE,"Assumptions";#N/A,#N/A,TRUE,"Net Income";#N/A,#N/A,TRUE,"Balsheet";#N/A,#N/A,TRUE,"Capex";#N/A,#N/A,TRUE,"Volumes";#N/A,#N/A,TRUE,"Revenues";#N/A,#N/A,TRUE,"Var.Costs";#N/A,#N/A,TRUE,"Personnel";#N/A,#N/A,TRUE,"Other costs";#N/A,#N/A,TRUE,"MKTG and G&amp;A"}</definedName>
    <definedName name="nn" hidden="1">{#N/A,#N/A,TRUE,"Proposal";#N/A,#N/A,TRUE,"Assumptions";#N/A,#N/A,TRUE,"Net Income";#N/A,#N/A,TRUE,"Balsheet";#N/A,#N/A,TRUE,"Capex";#N/A,#N/A,TRUE,"Volumes";#N/A,#N/A,TRUE,"Revenues";#N/A,#N/A,TRUE,"Var.Costs";#N/A,#N/A,TRUE,"Personnel";#N/A,#N/A,TRUE,"Other costs";#N/A,#N/A,TRUE,"MKTG and G&amp;A"}</definedName>
    <definedName name="NNNNN" localSheetId="6" hidden="1">Main.SAPF4Help()</definedName>
    <definedName name="NNNNN" hidden="1">Main.SAPF4Help()</definedName>
    <definedName name="o" localSheetId="6"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o"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Old" localSheetId="6" hidden="1">#REF!</definedName>
    <definedName name="Old" hidden="1">#REF!</definedName>
    <definedName name="olddee" localSheetId="6" hidden="1">Main.SAPF4Help()</definedName>
    <definedName name="olddee" hidden="1">Main.SAPF4Help()</definedName>
    <definedName name="OPEX" localSheetId="6" hidden="1">Main.SAPF4Help()</definedName>
    <definedName name="OPEX" hidden="1">Main.SAPF4Help()</definedName>
    <definedName name="p" localSheetId="6" hidden="1">Main.SAPF4Help()</definedName>
    <definedName name="p" hidden="1">Main.SAPF4Help()</definedName>
    <definedName name="_xlnm.Print_Area" localSheetId="7">Capex!$A$1:$I$34</definedName>
    <definedName name="_xlnm.Print_Area" localSheetId="6">'Cash Flows'!$A$1:$I$80</definedName>
    <definedName name="_xlnm.Print_Area" localSheetId="2">Expenses!$A$1:$I$54</definedName>
    <definedName name="_xlnm.Print_Area" localSheetId="0">'Group Result'!$A$1:$I$102</definedName>
    <definedName name="_xlnm.Print_Area" localSheetId="3">Mobile!$A$1:$I$41</definedName>
    <definedName name="_xlnm.Print_Area" localSheetId="5">MS!$A$1:$I$42</definedName>
    <definedName name="_xlnm.Print_Area" localSheetId="1">Revenue!$A$1:$J$68</definedName>
    <definedName name="_xlnm.Print_Area" localSheetId="4">VceBB!$A$1:$I$58</definedName>
    <definedName name="_xlnm.Print_Titles" localSheetId="6">'Cash Flows'!$1:$2</definedName>
    <definedName name="_xlnm.Print_Titles" localSheetId="2">Expenses!$1:$2</definedName>
    <definedName name="_xlnm.Print_Titles" localSheetId="0">'Group Result'!$1:$2</definedName>
    <definedName name="_xlnm.Print_Titles" localSheetId="1">Revenue!$1:$2</definedName>
    <definedName name="pwoefù" localSheetId="6" hidden="1">{#N/A,#N/A,TRUE,"Proposal";#N/A,#N/A,TRUE,"Assumptions";#N/A,#N/A,TRUE,"Net Income";#N/A,#N/A,TRUE,"Balsheet";#N/A,#N/A,TRUE,"Capex";#N/A,#N/A,TRUE,"Volumes";#N/A,#N/A,TRUE,"Revenues";#N/A,#N/A,TRUE,"Var.Costs";#N/A,#N/A,TRUE,"Personnel";#N/A,#N/A,TRUE,"Other costs";#N/A,#N/A,TRUE,"MKTG and G&amp;A"}</definedName>
    <definedName name="pwoefù" hidden="1">{#N/A,#N/A,TRUE,"Proposal";#N/A,#N/A,TRUE,"Assumptions";#N/A,#N/A,TRUE,"Net Income";#N/A,#N/A,TRUE,"Balsheet";#N/A,#N/A,TRUE,"Capex";#N/A,#N/A,TRUE,"Volumes";#N/A,#N/A,TRUE,"Revenues";#N/A,#N/A,TRUE,"Var.Costs";#N/A,#N/A,TRUE,"Personnel";#N/A,#N/A,TRUE,"Other costs";#N/A,#N/A,TRUE,"MKTG and G&amp;A"}</definedName>
    <definedName name="q" localSheetId="6" hidden="1">Main.SAPF4Help()</definedName>
    <definedName name="q" hidden="1">Main.SAPF4Help()</definedName>
    <definedName name="rgegr" localSheetId="6" hidden="1">#REF!</definedName>
    <definedName name="rgegr" hidden="1">#REF!</definedName>
    <definedName name="rrgw" localSheetId="6" hidden="1">{#N/A,#N/A,TRUE,"Main Issues";#N/A,#N/A,TRUE,"Income statement ($)"}</definedName>
    <definedName name="rrgw" hidden="1">{#N/A,#N/A,TRUE,"Main Issues";#N/A,#N/A,TRUE,"Income statement ($)"}</definedName>
    <definedName name="rrrrrr" localSheetId="6" hidden="1">{"cash plan",#N/A,FALSE,"fccashflow"}</definedName>
    <definedName name="rrrrrr" hidden="1">{"cash plan",#N/A,FALSE,"fccashflow"}</definedName>
    <definedName name="rwrwe" localSheetId="6" hidden="1">#REF!</definedName>
    <definedName name="rwrwe" hidden="1">#REF!</definedName>
    <definedName name="Rwvu.bal_98." hidden="1">[5]BALSHT_S!$C$1:$H$65536</definedName>
    <definedName name="Rwvu.Full_Year." hidden="1">#N/A</definedName>
    <definedName name="s" localSheetId="6" hidden="1">Main.SAPF4Help()</definedName>
    <definedName name="s" hidden="1">Main.SAPF4Help()</definedName>
    <definedName name="SAP" localSheetId="6" hidden="1">Main.SAPF4Help()</definedName>
    <definedName name="SAP" hidden="1">Main.SAPF4Help()</definedName>
    <definedName name="SAPa" localSheetId="6" hidden="1">Main.SAPF4Help()</definedName>
    <definedName name="SAPa" hidden="1">Main.SAPF4Help()</definedName>
    <definedName name="SAPBEXhrIndnt" hidden="1">1</definedName>
    <definedName name="SAPBEXrevision" hidden="1">1</definedName>
    <definedName name="SAPBEXsysID" hidden="1">"PBW"</definedName>
    <definedName name="SAPBEXwbID" hidden="1">"3OTURNUVNXDGRS46M2IFRJKES"</definedName>
    <definedName name="SAPFuncF4Help" localSheetId="6" hidden="1">Main.SAPF4Help()</definedName>
    <definedName name="SAPFuncF4Help" localSheetId="5" hidden="1">Main.SAPF4Help()</definedName>
    <definedName name="SAPFuncF4Help" localSheetId="4" hidden="1">Main.SAPF4Help()</definedName>
    <definedName name="SAPFuncF4Help" hidden="1">Main.SAPF4Help()</definedName>
    <definedName name="SAPFuncF4Help_FY09" localSheetId="6" hidden="1">Main.SAPF4Help()</definedName>
    <definedName name="SAPFuncF4Help_FY09" hidden="1">Main.SAPF4Help()</definedName>
    <definedName name="sapm" localSheetId="6" hidden="1">Main.SAPF4Help()</definedName>
    <definedName name="sapm" hidden="1">Main.SAPF4Help()</definedName>
    <definedName name="sencount" hidden="1">1</definedName>
    <definedName name="SimOpt_Macros0" hidden="1">""</definedName>
    <definedName name="SimOpt_Macros1" hidden="1">""</definedName>
    <definedName name="SimOpt_Macros2" hidden="1">""</definedName>
    <definedName name="SimOpt_Macros3" hidden="1">""</definedName>
    <definedName name="SimOpt_MacrosUsage" hidden="1">0</definedName>
    <definedName name="SimOpt_MinSimBufferSize" hidden="1">5000000</definedName>
    <definedName name="SimOpt_RefreshExcel" hidden="1">1</definedName>
    <definedName name="SimOpt_RefreshRate" hidden="1">50</definedName>
    <definedName name="SimOpt_SamplesCount" hidden="1">100</definedName>
    <definedName name="SimOpt_Seed0" hidden="1">1</definedName>
    <definedName name="SimOpt_SeedFixed" hidden="1">0</definedName>
    <definedName name="SimOpt_SeedMultiplyType" hidden="1">0</definedName>
    <definedName name="SimOpt_ShowResultsAtEnd" hidden="1">1</definedName>
    <definedName name="SimOpt_SimName0" hidden="1">""</definedName>
    <definedName name="SimOpt_SimName1" hidden="1">""</definedName>
    <definedName name="SimOpt_SimName2" hidden="1">""</definedName>
    <definedName name="SimOpt_SimsCount" hidden="1">3</definedName>
    <definedName name="SimOpt_StopOnOutputError" hidden="1">0</definedName>
    <definedName name="solver_adj" localSheetId="6" hidden="1">#REF!,#REF!</definedName>
    <definedName name="solver_adj" localSheetId="5" hidden="1">#REF!,#REF!</definedName>
    <definedName name="solver_adj" localSheetId="4" hidden="1">#REF!,#REF!</definedName>
    <definedName name="solver_adj" hidden="1">#REF!,#REF!</definedName>
    <definedName name="solver_cvg" hidden="1">0.001</definedName>
    <definedName name="solver_drv" hidden="1">1</definedName>
    <definedName name="solver_est" hidden="1">1</definedName>
    <definedName name="solver_itr" hidden="1">100</definedName>
    <definedName name="solver_lhs1" localSheetId="6" hidden="1">#REF!</definedName>
    <definedName name="solver_lhs1" localSheetId="5" hidden="1">#REF!</definedName>
    <definedName name="solver_lhs1" localSheetId="4" hidden="1">#REF!</definedName>
    <definedName name="solver_lhs1" hidden="1">#REF!</definedName>
    <definedName name="solver_lhs2" localSheetId="6" hidden="1">#REF!</definedName>
    <definedName name="solver_lhs2" localSheetId="5" hidden="1">#REF!</definedName>
    <definedName name="solver_lhs2" localSheetId="4" hidden="1">#REF!</definedName>
    <definedName name="solver_lhs2" hidden="1">#REF!</definedName>
    <definedName name="solver_lin" hidden="1">2</definedName>
    <definedName name="solver_neg" hidden="1">2</definedName>
    <definedName name="solver_num" hidden="1">2</definedName>
    <definedName name="solver_nwt" hidden="1">1</definedName>
    <definedName name="solver_opt" localSheetId="6" hidden="1">#REF!</definedName>
    <definedName name="solver_opt" localSheetId="5" hidden="1">#REF!</definedName>
    <definedName name="solver_opt" localSheetId="4" hidden="1">#REF!</definedName>
    <definedName name="solver_opt" hidden="1">#REF!</definedName>
    <definedName name="solver_pre" hidden="1">0.000001</definedName>
    <definedName name="solver_rel1" hidden="1">3</definedName>
    <definedName name="solver_rel2" hidden="1">3</definedName>
    <definedName name="solver_rhs1" hidden="1">0</definedName>
    <definedName name="solver_rhs2" hidden="1">0</definedName>
    <definedName name="solver_scl" hidden="1">2</definedName>
    <definedName name="solver_sho" hidden="1">2</definedName>
    <definedName name="solver_tim" hidden="1">100</definedName>
    <definedName name="solver_tol" hidden="1">0.05</definedName>
    <definedName name="solver_typ" hidden="1">3</definedName>
    <definedName name="solver_val" hidden="1">0</definedName>
    <definedName name="solver22" localSheetId="6" hidden="1">#REF!</definedName>
    <definedName name="solver22" hidden="1">#REF!</definedName>
    <definedName name="SS" localSheetId="6" hidden="1">{#N/A,#N/A,TRUE,"Proposal";#N/A,#N/A,TRUE,"Assumptions";#N/A,#N/A,TRUE,"Net Income";#N/A,#N/A,TRUE,"Balsheet";#N/A,#N/A,TRUE,"Capex";#N/A,#N/A,TRUE,"Volumes";#N/A,#N/A,TRUE,"Revenues";#N/A,#N/A,TRUE,"Var.Costs";#N/A,#N/A,TRUE,"Personnel";#N/A,#N/A,TRUE,"Other costs";#N/A,#N/A,TRUE,"MKTG and G&amp;A"}</definedName>
    <definedName name="SS" hidden="1">{#N/A,#N/A,TRUE,"Proposal";#N/A,#N/A,TRUE,"Assumptions";#N/A,#N/A,TRUE,"Net Income";#N/A,#N/A,TRUE,"Balsheet";#N/A,#N/A,TRUE,"Capex";#N/A,#N/A,TRUE,"Volumes";#N/A,#N/A,TRUE,"Revenues";#N/A,#N/A,TRUE,"Var.Costs";#N/A,#N/A,TRUE,"Personnel";#N/A,#N/A,TRUE,"Other costs";#N/A,#N/A,TRUE,"MKTG and G&amp;A"}</definedName>
    <definedName name="Swvu.bal_98." hidden="1">[5]BALSHT_S!$A$1:$M$65536</definedName>
    <definedName name="Swvu.Full_Year." hidden="1">[5]PE1_S!$A$1:$Z$65536</definedName>
    <definedName name="tem" localSheetId="6" hidden="1">{"LineTable_Detail1",#N/A,FALSE,"Line Table";"LineTable_Year",#N/A,FALSE,"Line Table"}</definedName>
    <definedName name="tem" hidden="1">{"LineTable_Detail1",#N/A,FALSE,"Line Table";"LineTable_Year",#N/A,FALSE,"Line Table"}</definedName>
    <definedName name="think" localSheetId="6" hidden="1">Main.SAPF4Help()</definedName>
    <definedName name="think" hidden="1">Main.SAPF4Help()</definedName>
    <definedName name="thrhertshes" localSheetId="6" hidden="1">#REF!</definedName>
    <definedName name="thrhertshes" hidden="1">#REF!</definedName>
    <definedName name="treeList" hidden="1">"11000000000000000000000000000000000000000000000000000000000000000000000000000000000000000000000000000000000000000000000000000000000000000000000000000000000000000000000000000000000000000000000000000000"</definedName>
    <definedName name="uho" localSheetId="6" hidden="1">Main.SAPF4Help()</definedName>
    <definedName name="uho" hidden="1">Main.SAPF4Help()</definedName>
    <definedName name="uo" localSheetId="6" hidden="1">Main.SAPF4Help()</definedName>
    <definedName name="uo" hidden="1">Main.SAPF4Help()</definedName>
    <definedName name="v" localSheetId="6" hidden="1">Main.SAPF4Help()</definedName>
    <definedName name="v" hidden="1">Main.SAPF4Help()</definedName>
    <definedName name="Valuedriver2" localSheetId="6" hidden="1">{"LineTable_Detail1",#N/A,FALSE,"Line Table";"LineTable_Year",#N/A,FALSE,"Line Table"}</definedName>
    <definedName name="Valuedriver2" hidden="1">{"LineTable_Detail1",#N/A,FALSE,"Line Table";"LineTable_Year",#N/A,FALSE,"Line Table"}</definedName>
    <definedName name="VoiceB1D1" localSheetId="6" hidden="1">#REF!</definedName>
    <definedName name="VoiceB1D1" hidden="1">#REF!</definedName>
    <definedName name="VoiceB1D10" localSheetId="6" hidden="1">#REF!</definedName>
    <definedName name="VoiceB1D10" hidden="1">#REF!</definedName>
    <definedName name="VoiceB1D12" localSheetId="6" hidden="1">#REF!</definedName>
    <definedName name="VoiceB1D12" hidden="1">#REF!</definedName>
    <definedName name="VoiceB1D13" localSheetId="6" hidden="1">#REF!</definedName>
    <definedName name="VoiceB1D13" hidden="1">#REF!</definedName>
    <definedName name="VoiceB1D14" localSheetId="6" hidden="1">#REF!</definedName>
    <definedName name="VoiceB1D14" hidden="1">#REF!</definedName>
    <definedName name="VoiceB1D15" localSheetId="6" hidden="1">#REF!</definedName>
    <definedName name="VoiceB1D15" hidden="1">#REF!</definedName>
    <definedName name="VoiceB1D17" localSheetId="6" hidden="1">#REF!</definedName>
    <definedName name="VoiceB1D17" hidden="1">#REF!</definedName>
    <definedName name="VoiceB1D18" localSheetId="6" hidden="1">#REF!</definedName>
    <definedName name="VoiceB1D18" hidden="1">#REF!</definedName>
    <definedName name="VoiceB1D27" localSheetId="6" hidden="1">#REF!</definedName>
    <definedName name="VoiceB1D27" hidden="1">#REF!</definedName>
    <definedName name="VoiceB1D28" localSheetId="6" hidden="1">#REF!</definedName>
    <definedName name="VoiceB1D28" hidden="1">#REF!</definedName>
    <definedName name="VoiceB1D29" localSheetId="6" hidden="1">#REF!</definedName>
    <definedName name="VoiceB1D29" hidden="1">#REF!</definedName>
    <definedName name="VoiceB1D3" localSheetId="6" hidden="1">#REF!</definedName>
    <definedName name="VoiceB1D3" hidden="1">#REF!</definedName>
    <definedName name="VoiceB1D34" localSheetId="6" hidden="1">#REF!</definedName>
    <definedName name="VoiceB1D34" hidden="1">#REF!</definedName>
    <definedName name="VoiceB1D37" localSheetId="6" hidden="1">#REF!</definedName>
    <definedName name="VoiceB1D37" hidden="1">#REF!</definedName>
    <definedName name="VoiceB1D38" localSheetId="6" hidden="1">#REF!</definedName>
    <definedName name="VoiceB1D38" hidden="1">#REF!</definedName>
    <definedName name="VoiceB1D4" localSheetId="6" hidden="1">#REF!</definedName>
    <definedName name="VoiceB1D4" hidden="1">#REF!</definedName>
    <definedName name="VoiceB1D42" localSheetId="6" hidden="1">#REF!</definedName>
    <definedName name="VoiceB1D42" hidden="1">#REF!</definedName>
    <definedName name="VoiceB1D43" localSheetId="6" hidden="1">#REF!</definedName>
    <definedName name="VoiceB1D43" hidden="1">#REF!</definedName>
    <definedName name="VoiceB1D45" localSheetId="6" hidden="1">#REF!</definedName>
    <definedName name="VoiceB1D45" hidden="1">#REF!</definedName>
    <definedName name="VoiceB1D46" localSheetId="6" hidden="1">#REF!</definedName>
    <definedName name="VoiceB1D46" hidden="1">#REF!</definedName>
    <definedName name="VoiceB1D52" localSheetId="6" hidden="1">#REF!</definedName>
    <definedName name="VoiceB1D52" hidden="1">#REF!</definedName>
    <definedName name="VoiceB1D53" localSheetId="6" hidden="1">#REF!</definedName>
    <definedName name="VoiceB1D53" hidden="1">#REF!</definedName>
    <definedName name="VoiceB1D54" localSheetId="6" hidden="1">#REF!</definedName>
    <definedName name="VoiceB1D54" hidden="1">#REF!</definedName>
    <definedName name="VoiceB1D60" localSheetId="6" hidden="1">#REF!</definedName>
    <definedName name="VoiceB1D60" hidden="1">#REF!</definedName>
    <definedName name="VoiceB1D62" localSheetId="6" hidden="1">#REF!</definedName>
    <definedName name="VoiceB1D62" hidden="1">#REF!</definedName>
    <definedName name="VoiceB1D63" localSheetId="6" hidden="1">#REF!</definedName>
    <definedName name="VoiceB1D63" hidden="1">#REF!</definedName>
    <definedName name="VoiceB1D65" localSheetId="6" hidden="1">#REF!</definedName>
    <definedName name="VoiceB1D65" hidden="1">#REF!</definedName>
    <definedName name="VoiceB1D66" localSheetId="6" hidden="1">#REF!</definedName>
    <definedName name="VoiceB1D66" hidden="1">#REF!</definedName>
    <definedName name="VoiceB1D8" localSheetId="6" hidden="1">#REF!</definedName>
    <definedName name="VoiceB1D8" hidden="1">#REF!</definedName>
    <definedName name="VoiceB1Text1" localSheetId="6" hidden="1">#REF!</definedName>
    <definedName name="VoiceB1Text1" hidden="1">#REF!</definedName>
    <definedName name="VoiceB1Text2" localSheetId="6" hidden="1">#REF!</definedName>
    <definedName name="VoiceB1Text2" hidden="1">#REF!</definedName>
    <definedName name="VoiceB1Text3" localSheetId="6" hidden="1">#REF!</definedName>
    <definedName name="VoiceB1Text3" hidden="1">#REF!</definedName>
    <definedName name="VoiceB2Text1" localSheetId="6" hidden="1">#REF!</definedName>
    <definedName name="VoiceB2Text1" hidden="1">#REF!</definedName>
    <definedName name="VoiceB2Text2" localSheetId="6" hidden="1">#REF!</definedName>
    <definedName name="VoiceB2Text2" hidden="1">#REF!</definedName>
    <definedName name="VoiceB2Text3" localSheetId="6" hidden="1">#REF!</definedName>
    <definedName name="VoiceB2Text3" hidden="1">#REF!</definedName>
    <definedName name="VoiceB4Text1" localSheetId="6" hidden="1">#REF!</definedName>
    <definedName name="VoiceB4Text1" hidden="1">#REF!</definedName>
    <definedName name="VoiceB4Text2" localSheetId="6" hidden="1">#REF!</definedName>
    <definedName name="VoiceB4Text2" hidden="1">#REF!</definedName>
    <definedName name="VoiceB4Text3" localSheetId="6" hidden="1">#REF!</definedName>
    <definedName name="VoiceB4Text3" hidden="1">#REF!</definedName>
    <definedName name="VoiceB4Text4" localSheetId="6" hidden="1">#REF!</definedName>
    <definedName name="VoiceB4Text4" hidden="1">#REF!</definedName>
    <definedName name="VoiceB4Text5" localSheetId="6" hidden="1">#REF!</definedName>
    <definedName name="VoiceB4Text5" hidden="1">#REF!</definedName>
    <definedName name="VoiceB4Text6" localSheetId="6" hidden="1">#REF!</definedName>
    <definedName name="VoiceB4Text6" hidden="1">#REF!</definedName>
    <definedName name="VOpen" localSheetId="6" hidden="1">#REF!</definedName>
    <definedName name="VOpen" hidden="1">#REF!</definedName>
    <definedName name="w" localSheetId="6" hidden="1">Main.SAPF4Help()</definedName>
    <definedName name="w" hidden="1">Main.SAPF4Help()</definedName>
    <definedName name="Waterfall" hidden="1">1</definedName>
    <definedName name="werwerew" localSheetId="6" hidden="1">#REF!</definedName>
    <definedName name="werwerew" hidden="1">#REF!</definedName>
    <definedName name="workings1" localSheetId="6" hidden="1">Main.SAPF4Help()</definedName>
    <definedName name="workings1" hidden="1">Main.SAPF4Help()</definedName>
    <definedName name="Worksheet" localSheetId="6" hidden="1">Main.SAPF4Help()</definedName>
    <definedName name="Worksheet" hidden="1">Main.SAPF4Help()</definedName>
    <definedName name="wrn.10yp._.balance._.sheet." localSheetId="6" hidden="1">{"10yp balance sheet",#N/A,FALSE,"Celtel alternative 6"}</definedName>
    <definedName name="wrn.10yp._.balance._.sheet." hidden="1">{"10yp balance sheet",#N/A,FALSE,"Celtel alternative 6"}</definedName>
    <definedName name="wrn.10yp._.capex." localSheetId="6" hidden="1">{"10yp capex",#N/A,FALSE,"Celtel alternative 6"}</definedName>
    <definedName name="wrn.10yp._.capex." hidden="1">{"10yp capex",#N/A,FALSE,"Celtel alternative 6"}</definedName>
    <definedName name="wrn.10yp._.customers." localSheetId="6" hidden="1">{"10yp customers",#N/A,FALSE,"Celtel alternative 6"}</definedName>
    <definedName name="wrn.10yp._.customers." hidden="1">{"10yp customers",#N/A,FALSE,"Celtel alternative 6"}</definedName>
    <definedName name="wrn.10yp._.graphs." localSheetId="6" hidden="1">{"10yp graphs",#N/A,FALSE,"Market Data"}</definedName>
    <definedName name="wrn.10yp._.graphs." hidden="1">{"10yp graphs",#N/A,FALSE,"Market Data"}</definedName>
    <definedName name="wrn.10yp._.key._.data." localSheetId="6" hidden="1">{"10yp key data",#N/A,FALSE,"Market Data"}</definedName>
    <definedName name="wrn.10yp._.key._.data." hidden="1">{"10yp key data",#N/A,FALSE,"Market Data"}</definedName>
    <definedName name="wrn.10yp._.profit._.and._.loss." localSheetId="6" hidden="1">{"10yp profit and loss",#N/A,FALSE,"Celtel alternative 6"}</definedName>
    <definedName name="wrn.10yp._.profit._.and._.loss." hidden="1">{"10yp profit and loss",#N/A,FALSE,"Celtel alternative 6"}</definedName>
    <definedName name="wrn.10yp._.tariffs." localSheetId="6" hidden="1">{"10yp tariffs",#N/A,FALSE,"Celtel alternative 6"}</definedName>
    <definedName name="wrn.10yp._.tariffs." hidden="1">{"10yp tariffs",#N/A,FALSE,"Celtel alternative 6"}</definedName>
    <definedName name="wrn.Accounts." localSheetId="6" hidden="1">{#N/A,#N/A,TRUE,"Directory";#N/A,#N/A,TRUE,"DirRPT";#N/A,#N/A,TRUE,"Bal Sheet";#N/A,#N/A,TRUE,"Approp";#N/A,#N/A,TRUE,"Rev State";#N/A,#N/A,TRUE,"Trad ac";#N/A,#N/A,TRUE,"fa sched";#N/A,#N/A,TRUE,"notes";#N/A,#N/A,TRUE,"Disclaimer"}</definedName>
    <definedName name="wrn.Accounts." hidden="1">{#N/A,#N/A,TRUE,"Directory";#N/A,#N/A,TRUE,"DirRPT";#N/A,#N/A,TRUE,"Bal Sheet";#N/A,#N/A,TRUE,"Approp";#N/A,#N/A,TRUE,"Rev State";#N/A,#N/A,TRUE,"Trad ac";#N/A,#N/A,TRUE,"fa sched";#N/A,#N/A,TRUE,"notes";#N/A,#N/A,TRUE,"Disclaimer"}</definedName>
    <definedName name="wrn.All." localSheetId="6" hidden="1">{#N/A,#N/A,FALSE,"Input";#N/A,#N/A,FALSE,"Highlights";#N/A,#N/A,FALSE,"Cash_Pg2a";#N/A,#N/A,FALSE,"Cash_Pg2b";#N/A,#N/A,FALSE,"Profit_Graph";#N/A,#N/A,FALSE,"Future_Profit"}</definedName>
    <definedName name="wrn.All." hidden="1">{#N/A,#N/A,FALSE,"Input";#N/A,#N/A,FALSE,"Highlights";#N/A,#N/A,FALSE,"Cash_Pg2a";#N/A,#N/A,FALSE,"Cash_Pg2b";#N/A,#N/A,FALSE,"Profit_Graph";#N/A,#N/A,FALSE,"Future_Profit"}</definedName>
    <definedName name="wrn.All._.Trees." localSheetId="6" hidden="1">{"Trees",#N/A,FALSE,"Rural Lending Var";"Trees",#N/A,FALSE,"Rural Lending Fixed";"Trees",#N/A,FALSE,"Bus Lending Variable";"Trees",#N/A,FALSE,"Bus Lending Fixed";"Trees",#N/A,FALSE,"Equity CR";"Trees",#N/A,FALSE,"ADIS";"Trees",#N/A,FALSE,"Serious Saver";"Trees",#N/A,FALSE,"Cons Trans Other";"Trees",#N/A,FALSE,"Consumer OD";"Trees",#N/A,FALSE,"Connect";"Trees",#N/A,FALSE,"CANBI";"Trees",#N/A,FALSE,"CANBI";"Trees",#N/A,FALSE,"Call";"Trees",#N/A,FALSE,"Bus Trans Other";"Trees",#N/A,FALSE,"Bus OD";"Trees",#N/A,FALSE,"ACESS";"Trees",#N/A,FALSE,"Term Deposits";"Trees",#N/A,FALSE,"Call - ODs";"Trees",#N/A,FALSE,"S&amp;I Other";"Trees",#N/A,FALSE,"Key Saver";"Trees",#N/A,FALSE,"Consumer Lending"}</definedName>
    <definedName name="wrn.All._.Trees." hidden="1">{"Trees",#N/A,FALSE,"Rural Lending Var";"Trees",#N/A,FALSE,"Rural Lending Fixed";"Trees",#N/A,FALSE,"Bus Lending Variable";"Trees",#N/A,FALSE,"Bus Lending Fixed";"Trees",#N/A,FALSE,"Equity CR";"Trees",#N/A,FALSE,"ADIS";"Trees",#N/A,FALSE,"Serious Saver";"Trees",#N/A,FALSE,"Cons Trans Other";"Trees",#N/A,FALSE,"Consumer OD";"Trees",#N/A,FALSE,"Connect";"Trees",#N/A,FALSE,"CANBI";"Trees",#N/A,FALSE,"CANBI";"Trees",#N/A,FALSE,"Call";"Trees",#N/A,FALSE,"Bus Trans Other";"Trees",#N/A,FALSE,"Bus OD";"Trees",#N/A,FALSE,"ACESS";"Trees",#N/A,FALSE,"Term Deposits";"Trees",#N/A,FALSE,"Call - ODs";"Trees",#N/A,FALSE,"S&amp;I Other";"Trees",#N/A,FALSE,"Key Saver";"Trees",#N/A,FALSE,"Consumer Lending"}</definedName>
    <definedName name="wrn.AMPJAN96." localSheetId="6" hidden="1">{"Associates",#N/A,FALSE,"FULLESTI";"GPEBIT",#N/A,FALSE,"FULLESTI";"USEBIT",#N/A,FALSE,"FULLESTI";"UKEBIT",#N/A,FALSE,"FULLESTI";"AUSTEBIT",#N/A,FALSE,"FULLESTI"}</definedName>
    <definedName name="wrn.AMPJAN96." hidden="1">{"Associates",#N/A,FALSE,"FULLESTI";"GPEBIT",#N/A,FALSE,"FULLESTI";"USEBIT",#N/A,FALSE,"FULLESTI";"UKEBIT",#N/A,FALSE,"FULLESTI";"AUSTEBIT",#N/A,FALSE,"FULLESTI"}</definedName>
    <definedName name="wrn.Annual._.Financials._.Report." localSheetId="6" hidden="1">{#N/A,#N/A,FALSE,"Calcs"}</definedName>
    <definedName name="wrn.Annual._.Financials._.Report." hidden="1">{#N/A,#N/A,FALSE,"Calcs"}</definedName>
    <definedName name="wrn.Asia." localSheetId="6"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Asia."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budget._.balance._.sheet." localSheetId="6" hidden="1">{"bugdet992000 balance sheet",#N/A,FALSE,"Celtel alternative 6"}</definedName>
    <definedName name="wrn.budget._.balance._.sheet." hidden="1">{"bugdet992000 balance sheet",#N/A,FALSE,"Celtel alternative 6"}</definedName>
    <definedName name="wrn.budget._.capex." localSheetId="6" hidden="1">{"budget992000 capex",#N/A,FALSE,"Celtel alternative 6"}</definedName>
    <definedName name="wrn.budget._.capex." hidden="1">{"budget992000 capex",#N/A,FALSE,"Celtel alternative 6"}</definedName>
    <definedName name="wrn.budget._.customers." localSheetId="6" hidden="1">{"budget992000_customers",#N/A,FALSE,"Celtel alternative 6"}</definedName>
    <definedName name="wrn.budget._.customers." hidden="1">{"budget992000_customers",#N/A,FALSE,"Celtel alternative 6"}</definedName>
    <definedName name="wrn.budget._.profit._.and._.loss." localSheetId="6" hidden="1">{"budget992000 profit and loss",#N/A,FALSE,"Celtel alternative 6"}</definedName>
    <definedName name="wrn.budget._.profit._.and._.loss." hidden="1">{"budget992000 profit and loss",#N/A,FALSE,"Celtel alternative 6"}</definedName>
    <definedName name="wrn.budget._.tariffs._.and._.usage." localSheetId="6" hidden="1">{"budget992000 tariff and usage",#N/A,FALSE,"Celtel alternative 6"}</definedName>
    <definedName name="wrn.budget._.tariffs._.and._.usage." hidden="1">{"budget992000 tariff and usage",#N/A,FALSE,"Celtel alternative 6"}</definedName>
    <definedName name="wrn.Bunnings." localSheetId="6" hidden="1">{"Summary",#N/A,FALSE,"Bunnings";"Merch_Summary",#N/A,FALSE,"Bunnings";"Forestry",#N/A,FALSE,"Bunnings"}</definedName>
    <definedName name="wrn.Bunnings." hidden="1">{"Summary",#N/A,FALSE,"Bunnings";"Merch_Summary",#N/A,FALSE,"Bunnings";"Forestry",#N/A,FALSE,"Bunnings"}</definedName>
    <definedName name="wrn.bwsched." localSheetId="6" hidden="1">{#N/A,#N/A,FALSE,"Highlights";#N/A,#N/A,FALSE,"Cash_Pg2a"}</definedName>
    <definedName name="wrn.bwsched." hidden="1">{#N/A,#N/A,FALSE,"Highlights";#N/A,#N/A,FALSE,"Cash_Pg2a"}</definedName>
    <definedName name="wrn.Cable." localSheetId="6" hidden="1">{"Cable_front",#N/A,TRUE,"Cable";"Cable_back",#N/A,TRUE,"Cable"}</definedName>
    <definedName name="wrn.Cable." hidden="1">{"Cable_front",#N/A,TRUE,"Cable";"Cable_back",#N/A,TRUE,"Cable"}</definedName>
    <definedName name="wrn.Cash._.Plan." localSheetId="6" hidden="1">{"cash plan",#N/A,FALSE,"fccashflow"}</definedName>
    <definedName name="wrn.Cash._.Plan." hidden="1">{"cash plan",#N/A,FALSE,"fccashflow"}</definedName>
    <definedName name="wrn.Cashflow._.No._.Graphs." localSheetId="6" hidden="1">{#N/A,#N/A,FALSE,"Contents";#N/A,#N/A,FALSE,"Cashflow";#N/A,#N/A,FALSE,"Assumptions";#N/A,#N/A,FALSE,"Disclaimer"}</definedName>
    <definedName name="wrn.Cashflow._.No._.Graphs." hidden="1">{#N/A,#N/A,FALSE,"Contents";#N/A,#N/A,FALSE,"Cashflow";#N/A,#N/A,FALSE,"Assumptions";#N/A,#N/A,FALSE,"Disclaimer"}</definedName>
    <definedName name="wrn.Client." localSheetId="6" hidden="1">{"Full_Year",#N/A,FALSE,"PE1_S";#N/A,#N/A,FALSE,"DIVIS_S"}</definedName>
    <definedName name="wrn.Client." hidden="1">{"Full_Year",#N/A,FALSE,"PE1_S";#N/A,#N/A,FALSE,"DIVIS_S"}</definedName>
    <definedName name="wrn.Client_Detailed." localSheetId="6" hidden="1">{"Full_Year",#N/A,FALSE,"PE1_S";"Full_Year",#N/A,FALSE,"Cashflow_EPS";"Full_Year",#N/A,FALSE,"EBIT_DIV"}</definedName>
    <definedName name="wrn.Client_Detailed." hidden="1">{"Full_Year",#N/A,FALSE,"PE1_S";"Full_Year",#N/A,FALSE,"Cashflow_EPS";"Full_Year",#N/A,FALSE,"EBIT_DIV"}</definedName>
    <definedName name="wrn.Cover." localSheetId="6" hidden="1">{"coverall",#N/A,FALSE,"Definitions";"cover1",#N/A,FALSE,"Definitions";"cover2",#N/A,FALSE,"Definitions";"cover3",#N/A,FALSE,"Definitions";"cover4",#N/A,FALSE,"Definitions";"cover5",#N/A,FALSE,"Definitions";"blank",#N/A,FALSE,"Definitions"}</definedName>
    <definedName name="wrn.Cover." hidden="1">{"coverall",#N/A,FALSE,"Definitions";"cover1",#N/A,FALSE,"Definitions";"cover2",#N/A,FALSE,"Definitions";"cover3",#N/A,FALSE,"Definitions";"cover4",#N/A,FALSE,"Definitions";"cover5",#N/A,FALSE,"Definitions";"blank",#N/A,FALSE,"Definitions"}</definedName>
    <definedName name="wrn.Danilo." localSheetId="6" hidden="1">{#N/A,#N/A,TRUE,"Main Issues";#N/A,#N/A,TRUE,"Income statement ($)"}</definedName>
    <definedName name="wrn.Danilo." hidden="1">{#N/A,#N/A,TRUE,"Main Issues";#N/A,#N/A,TRUE,"Income statement ($)"}</definedName>
    <definedName name="wrn.DataTable." localSheetId="6" hidden="1">{#N/A,#N/A,FALSE,"product"}</definedName>
    <definedName name="wrn.DataTable." hidden="1">{#N/A,#N/A,FALSE,"product"}</definedName>
    <definedName name="wrn.dcf." localSheetId="6" hidden="1">{"mgmt forecast",#N/A,FALSE,"Mgmt Forecast";"dcf table",#N/A,FALSE,"Mgmt Forecast";"sensitivity",#N/A,FALSE,"Mgmt Forecast";"table inputs",#N/A,FALSE,"Mgmt Forecast";"calculations",#N/A,FALSE,"Mgmt Forecast"}</definedName>
    <definedName name="wrn.dcf." hidden="1">{"mgmt forecast",#N/A,FALSE,"Mgmt Forecast";"dcf table",#N/A,FALSE,"Mgmt Forecast";"sensitivity",#N/A,FALSE,"Mgmt Forecast";"table inputs",#N/A,FALSE,"Mgmt Forecast";"calculations",#N/A,FALSE,"Mgmt Forecast"}</definedName>
    <definedName name="wrn.Divisional._.Summaries." localSheetId="6" hidden="1">{"Divisional summaries",#N/A,TRUE,"Model"}</definedName>
    <definedName name="wrn.Divisional._.Summaries." hidden="1">{"Divisional summaries",#N/A,TRUE,"Model"}</definedName>
    <definedName name="wrn.EBITDA._.Print._.Range." localSheetId="6" hidden="1">{"EBITDA Print Range",#N/A,FALSE,"EBITDA"}</definedName>
    <definedName name="wrn.EBITDA._.Print._.Range." hidden="1">{"EBITDA Print Range",#N/A,FALSE,"EBITDA"}</definedName>
    <definedName name="wrn.Europe." localSheetId="6"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wrn.Europe."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wrn.Full._.Divisional._.Analysis." localSheetId="6" hidden="1">{#N/A,"Likely capex",TRUE,"Model";#N/A,"Optimal ROAs",TRUE,"Model";"Full Divisional Analysis","Aggressive asset sales",TRUE,"Model"}</definedName>
    <definedName name="wrn.Full._.Divisional._.Analysis." hidden="1">{#N/A,"Likely capex",TRUE,"Model";#N/A,"Optimal ROAs",TRUE,"Model";"Full Divisional Analysis","Aggressive asset sales",TRUE,"Model"}</definedName>
    <definedName name="wrn.Full._.EBITDA._.Valuation." localSheetId="6" hidden="1">{"Full EBITDA valuation",#N/A,FALSE,"Value"}</definedName>
    <definedName name="wrn.Full._.EBITDA._.Valuation." hidden="1">{"Full EBITDA valuation",#N/A,FALSE,"Value"}</definedName>
    <definedName name="wrn.Full._.Financial._.Report." localSheetId="6" hidden="1">{#N/A,#N/A,FALSE,"Calcs"}</definedName>
    <definedName name="wrn.Full._.Financial._.Report." hidden="1">{#N/A,#N/A,FALSE,"Calcs"}</definedName>
    <definedName name="wrn.Full._.Print._.Out." localSheetId="6" hidden="1">{#N/A,#N/A,TRUE,"Notice";#N/A,#N/A,TRUE,"Title";#N/A,#N/A,TRUE,"Contents";#N/A,#N/A,TRUE,"General Assumptions";#N/A,#N/A,TRUE,"Accounts";#N/A,#N/A,TRUE,"OperatingAssumptions";#N/A,#N/A,TRUE,"OpAssBk";#N/A,#N/A,TRUE,"Consumer";#N/A,#N/A,TRUE,"Business";#N/A,#N/A,TRUE,"CorpISP";#N/A,#N/A,TRUE,"ISP";#N/A,#N/A,TRUE,"Carrier";#N/A,#N/A,TRUE,"Other";#N/A,#N/A,TRUE,"Depn";#N/A,#N/A,TRUE,"Debt";#N/A,#N/A,TRUE,"Cashflow";#N/A,#N/A,TRUE,"Finance Leases";#N/A,#N/A,TRUE,"Optus Lease";#N/A,#N/A,TRUE,"Sthn Cross Lease";#N/A,#N/A,TRUE,"Ops Summary";#N/A,#N/A,TRUE,"Summary";#N/A,#N/A,TRUE,"AssBookGen";#N/A,#N/A,TRUE,"Historical Data"}</definedName>
    <definedName name="wrn.Full._.Print._.Out." hidden="1">{#N/A,#N/A,TRUE,"Notice";#N/A,#N/A,TRUE,"Title";#N/A,#N/A,TRUE,"Contents";#N/A,#N/A,TRUE,"General Assumptions";#N/A,#N/A,TRUE,"Accounts";#N/A,#N/A,TRUE,"OperatingAssumptions";#N/A,#N/A,TRUE,"OpAssBk";#N/A,#N/A,TRUE,"Consumer";#N/A,#N/A,TRUE,"Business";#N/A,#N/A,TRUE,"CorpISP";#N/A,#N/A,TRUE,"ISP";#N/A,#N/A,TRUE,"Carrier";#N/A,#N/A,TRUE,"Other";#N/A,#N/A,TRUE,"Depn";#N/A,#N/A,TRUE,"Debt";#N/A,#N/A,TRUE,"Cashflow";#N/A,#N/A,TRUE,"Finance Leases";#N/A,#N/A,TRUE,"Optus Lease";#N/A,#N/A,TRUE,"Sthn Cross Lease";#N/A,#N/A,TRUE,"Ops Summary";#N/A,#N/A,TRUE,"Summary";#N/A,#N/A,TRUE,"AssBookGen";#N/A,#N/A,TRUE,"Historical Data"}</definedName>
    <definedName name="wrn.Full._.without._.data." localSheetId="6"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wrn.Full._.without._.data."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wrn.Full_Client." localSheetId="6" hidden="1">{"Full_Year",#N/A,FALSE,"PE1_S";"Automotive",#N/A,FALSE,"Auto_EBIT";#N/A,#N/A,FALSE,"Industrial_EBIT";#N/A,#N/A,FALSE,"Webforge_EBIT"}</definedName>
    <definedName name="wrn.Full_Client." hidden="1">{"Full_Year",#N/A,FALSE,"PE1_S";"Automotive",#N/A,FALSE,"Auto_EBIT";#N/A,#N/A,FALSE,"Industrial_EBIT";#N/A,#N/A,FALSE,"Webforge_EBIT"}</definedName>
    <definedName name="wrn.Full_Model." localSheetId="6" hidden="1">{"Full_Year",#N/A,FALSE,"P&amp;L";#N/A,#N/A,FALSE,"C_flow_EPS";"B_Sheet",#N/A,FALSE,"B_Sheet";"Detail",#N/A,FALSE,"Fert. &amp; Chem.";#N/A,#N/A,FALSE,"Energy";"Merch_Summary",#N/A,FALSE,"Bunnings";"Warehouse",#N/A,FALSE,"Bunnings";"Forestry",#N/A,FALSE,"Bunnings";#N/A,#N/A,FALSE,"Rural"}</definedName>
    <definedName name="wrn.Full_Model." hidden="1">{"Full_Year",#N/A,FALSE,"P&amp;L";#N/A,#N/A,FALSE,"C_flow_EPS";"B_Sheet",#N/A,FALSE,"B_Sheet";"Detail",#N/A,FALSE,"Fert. &amp; Chem.";#N/A,#N/A,FALSE,"Energy";"Merch_Summary",#N/A,FALSE,"Bunnings";"Warehouse",#N/A,FALSE,"Bunnings";"Forestry",#N/A,FALSE,"Bunnings";#N/A,#N/A,FALSE,"Rural"}</definedName>
    <definedName name="wrn.Graphs." localSheetId="6" hidden="1">{#N/A,#N/A,FALSE,"Cash_Pg2b";#N/A,#N/A,FALSE,"Profit_Graph";#N/A,#N/A,FALSE,"Future_Profit"}</definedName>
    <definedName name="wrn.Graphs." hidden="1">{#N/A,#N/A,FALSE,"Cash_Pg2b";#N/A,#N/A,FALSE,"Profit_Graph";#N/A,#N/A,FALSE,"Future_Profit"}</definedName>
    <definedName name="wrn.Modello." localSheetId="6" hidden="1">{#N/A,#N/A,TRUE,"Proposal";#N/A,#N/A,TRUE,"Assumptions";#N/A,#N/A,TRUE,"Net Income";#N/A,#N/A,TRUE,"Balsheet";#N/A,#N/A,TRUE,"Capex";#N/A,#N/A,TRUE,"Volumes";#N/A,#N/A,TRUE,"Revenues";#N/A,#N/A,TRUE,"Var.Costs";#N/A,#N/A,TRUE,"Personnel";#N/A,#N/A,TRUE,"Other costs";#N/A,#N/A,TRUE,"MKTG and G&amp;A"}</definedName>
    <definedName name="wrn.Modello." hidden="1">{#N/A,#N/A,TRUE,"Proposal";#N/A,#N/A,TRUE,"Assumptions";#N/A,#N/A,TRUE,"Net Income";#N/A,#N/A,TRUE,"Balsheet";#N/A,#N/A,TRUE,"Capex";#N/A,#N/A,TRUE,"Volumes";#N/A,#N/A,TRUE,"Revenues";#N/A,#N/A,TRUE,"Var.Costs";#N/A,#N/A,TRUE,"Personnel";#N/A,#N/A,TRUE,"Other costs";#N/A,#N/A,TRUE,"MKTG and G&amp;A"}</definedName>
    <definedName name="wrn.Most._.Detailed._.Report." localSheetId="6" hidden="1">{"LineTable_Detail1",#N/A,FALSE,"Line Table";"LineTable_Year",#N/A,FALSE,"Line Table"}</definedName>
    <definedName name="wrn.Most._.Detailed._.Report." hidden="1">{"LineTable_Detail1",#N/A,FALSE,"Line Table";"LineTable_Year",#N/A,FALSE,"Line Table"}</definedName>
    <definedName name="wrn.Notes." localSheetId="6" hidden="1">{#N/A,#N/A,FALSE,"Pink Form";#N/A,#N/A,FALSE,"Index";#N/A,#N/A,FALSE,"Cap &amp; Res";#N/A,#N/A,FALSE,"Tax";#N/A,#N/A,FALSE,"ICA";#N/A,#N/A,FALSE,"Debtors";#N/A,#N/A,FALSE,"Bank";#N/A,#N/A,FALSE,"Stock";#N/A,#N/A,FALSE,"Creditors";#N/A,#N/A,FALSE,"GST";#N/A,#N/A,FALSE,"Total TL";#N/A,#N/A,FALSE,"HP Cred";#N/A,#N/A,FALSE,"Term Lia"}</definedName>
    <definedName name="wrn.Notes." hidden="1">{#N/A,#N/A,FALSE,"Pink Form";#N/A,#N/A,FALSE,"Index";#N/A,#N/A,FALSE,"Cap &amp; Res";#N/A,#N/A,FALSE,"Tax";#N/A,#N/A,FALSE,"ICA";#N/A,#N/A,FALSE,"Debtors";#N/A,#N/A,FALSE,"Bank";#N/A,#N/A,FALSE,"Stock";#N/A,#N/A,FALSE,"Creditors";#N/A,#N/A,FALSE,"GST";#N/A,#N/A,FALSE,"Total TL";#N/A,#N/A,FALSE,"HP Cred";#N/A,#N/A,FALSE,"Term Lia"}</definedName>
    <definedName name="wrn.Output." localSheetId="6"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wrn.Output."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wrn.plbscf." localSheetId="6" hidden="1">{"p_l",#N/A,FALSE,"Summary Accounts"}</definedName>
    <definedName name="wrn.plbscf." hidden="1">{"p_l",#N/A,FALSE,"Summary Accounts"}</definedName>
    <definedName name="wrn.Print." localSheetId="6" hidden="1">{"Cashflow",#N/A,FALSE,"CASHFLOW";"DCF",#N/A,FALSE,"CASHFLOW"}</definedName>
    <definedName name="wrn.Print." hidden="1">{"Cashflow",#N/A,FALSE,"CASHFLOW";"DCF",#N/A,FALSE,"CASHFLOW"}</definedName>
    <definedName name="wrn.print._.all." localSheetId="6" hidden="1">{"sum of the parts",#N/A,FALSE,"Sum-of-the-Parts";"LBO analysis",#N/A,FALSE,"LBO P&amp;L";"p&amp;L",#N/A,FALSE,"LBO P&amp;L";"cash flow",#N/A,FALSE,"CF";"cap struct",#N/A,FALSE,"LBO P&amp;L";"equity return",#N/A,FALSE,"return"}</definedName>
    <definedName name="wrn.print._.all." hidden="1">{"sum of the parts",#N/A,FALSE,"Sum-of-the-Parts";"LBO analysis",#N/A,FALSE,"LBO P&amp;L";"p&amp;L",#N/A,FALSE,"LBO P&amp;L";"cash flow",#N/A,FALSE,"CF";"cap struct",#N/A,FALSE,"LBO P&amp;L";"equity return",#N/A,FALSE,"return"}</definedName>
    <definedName name="wrn.print1." localSheetId="6" hidden="1">{#N/A,#N/A,FALSE,"AccRev";#N/A,#N/A,FALSE,"AccRegFees";#N/A,#N/A,FALSE,"Webhost"}</definedName>
    <definedName name="wrn.print1." hidden="1">{#N/A,#N/A,FALSE,"AccRev";#N/A,#N/A,FALSE,"AccRegFees";#N/A,#N/A,FALSE,"Webhost"}</definedName>
    <definedName name="wrn.ratios." localSheetId="6" hidden="1">{"ratios",#N/A,FALSE,"Summary Accounts"}</definedName>
    <definedName name="wrn.ratios." hidden="1">{"ratios",#N/A,FALSE,"Summary Accounts"}</definedName>
    <definedName name="wrn.Report." localSheetId="6" hidden="1">{"Cashflow",#N/A,FALSE,"CASHFLOW";"DCF",#N/A,FALSE,"CASHFLOW"}</definedName>
    <definedName name="wrn.Report." hidden="1">{"Cashflow",#N/A,FALSE,"CASHFLOW";"DCF",#N/A,FALSE,"CASHFLOW"}</definedName>
    <definedName name="wrn.RESULTS." localSheetId="6" hidden="1">{"Page 1",#N/A,FALSE,"Sheet1";"Page 2",#N/A,FALSE,"Sheet1"}</definedName>
    <definedName name="wrn.RESULTS." hidden="1">{"Page 1",#N/A,FALSE,"Sheet1";"Page 2",#N/A,FALSE,"Sheet1"}</definedName>
    <definedName name="wrn.sensitivity." localSheetId="6" hidden="1">{"sensitivity",#N/A,FALSE,"Sensitivity"}</definedName>
    <definedName name="wrn.sensitivity." hidden="1">{"sensitivity",#N/A,FALSE,"Sensitivity"}</definedName>
    <definedName name="wrn.Short._.Form._.Print._.Out." localSheetId="6" hidden="1">{#N/A,#N/A,FALSE,"General Assumptions";#N/A,#N/A,FALSE,"Accounts";#N/A,#N/A,FALSE,"OperatingAssumptions";#N/A,#N/A,FALSE,"Cashflow";#N/A,#N/A,FALSE,"Debt";#N/A,#N/A,FALSE,"Ops Summary";#N/A,#N/A,FALSE,"Summary"}</definedName>
    <definedName name="wrn.Short._.Form._.Print._.Out." hidden="1">{#N/A,#N/A,FALSE,"General Assumptions";#N/A,#N/A,FALSE,"Accounts";#N/A,#N/A,FALSE,"OperatingAssumptions";#N/A,#N/A,FALSE,"Cashflow";#N/A,#N/A,FALSE,"Debt";#N/A,#N/A,FALSE,"Ops Summary";#N/A,#N/A,FALSE,"Summary"}</definedName>
    <definedName name="wrn.Summary." localSheetId="6" hidden="1">{"Summary",#N/A,FALSE,"Summary"}</definedName>
    <definedName name="wrn.Summary." hidden="1">{"Summary",#N/A,FALSE,"Summary"}</definedName>
    <definedName name="wrn.test." localSheetId="6" hidden="1">{"test2",#N/A,TRUE,"Prices"}</definedName>
    <definedName name="wrn.test." hidden="1">{"test2",#N/A,TRUE,"Prices"}</definedName>
    <definedName name="wrn.UTL._.Position." localSheetId="6" hidden="1">{"UTL effect",#N/A,FALSE,"Sensitivity"}</definedName>
    <definedName name="wrn.UTL._.Position." hidden="1">{"UTL effect",#N/A,FALSE,"Sensitivity"}</definedName>
    <definedName name="wrn.Valuation." localSheetId="6" hidden="1">{#N/A,#N/A,FALSE,"Colombo";#N/A,#N/A,FALSE,"Colata";#N/A,#N/A,FALSE,"Colombo + Colata"}</definedName>
    <definedName name="wrn.Valuation." hidden="1">{#N/A,#N/A,FALSE,"Colombo";#N/A,#N/A,FALSE,"Colata";#N/A,#N/A,FALSE,"Colombo + Colata"}</definedName>
    <definedName name="wvu.B_Sheet." localSheetId="6" hidden="1">{TRUE,TRUE,-1.25,-15.5,604.5,366.75,FALSE,TRUE,TRUE,TRUE,0,1,#N/A,1,65,17.1333333333333,4,3,FALSE,TRUE,3,TRUE,1,FALSE,75,"Swvu.B_Sheet.","ACwvu.B_Sheet.",#N/A,FALSE,FALSE,0.748031496062992,0.748031496062992,0.984251968503937,0.984251968503937,1,"","&amp;C&amp;""Helvetica,Regular""&amp;10J B Were &amp;&amp; Son Industrial Research - Analyst: Matt Cook - (03) 9679-1445",FALSE,FALSE,FALSE,FALSE,1,75,#N/A,#N/A,"=R5C7:R69C15","=C1:C3,R1:R4","Rwvu.B_Sheet.",#N/A,FALSE,FALSE,TRUE,9,#N/A,#N/A,FALSE,FALSE,TRUE,TRUE,TRUE}</definedName>
    <definedName name="wvu.B_Sheet." hidden="1">{TRUE,TRUE,-1.25,-15.5,604.5,366.75,FALSE,TRUE,TRUE,TRUE,0,1,#N/A,1,65,17.1333333333333,4,3,FALSE,TRUE,3,TRUE,1,FALSE,75,"Swvu.B_Sheet.","ACwvu.B_Sheet.",#N/A,FALSE,FALSE,0.748031496062992,0.748031496062992,0.984251968503937,0.984251968503937,1,"","&amp;C&amp;""Helvetica,Regular""&amp;10J B Were &amp;&amp; Son Industrial Research - Analyst: Matt Cook - (03) 9679-1445",FALSE,FALSE,FALSE,FALSE,1,75,#N/A,#N/A,"=R5C7:R69C15","=C1:C3,R1:R4","Rwvu.B_Sheet.",#N/A,FALSE,FALSE,TRUE,9,#N/A,#N/A,FALSE,FALSE,TRUE,TRUE,TRUE}</definedName>
    <definedName name="wvu.bal_98." localSheetId="6" hidden="1">{TRUE,TRUE,-1.25,-15.5,484.5,276.75,FALSE,TRUE,TRUE,TRUE,0,1,#N/A,1,36,13.234375,17,1,FALSE,TRUE,3,TRUE,1,FALSE,100,"Swvu.bal_98.","ACwvu.bal_98.",#N/A,FALSE,FALSE,0.748031496062992,0.748031496062992,0.984251968503937,0.984251968503937,1,"&amp;F","Page &amp;P",FALSE,FALSE,FALSE,FALSE,1,100,#N/A,#N/A,FALSE,FALSE,"Rwvu.bal_98.",#N/A,FALSE,FALSE,TRUE,9,#N/A,#N/A,FALSE,FALSE,TRUE,TRUE,TRUE}</definedName>
    <definedName name="wvu.bal_98." hidden="1">{TRUE,TRUE,-1.25,-15.5,484.5,276.75,FALSE,TRUE,TRUE,TRUE,0,1,#N/A,1,36,13.234375,17,1,FALSE,TRUE,3,TRUE,1,FALSE,100,"Swvu.bal_98.","ACwvu.bal_98.",#N/A,FALSE,FALSE,0.748031496062992,0.748031496062992,0.984251968503937,0.984251968503937,1,"&amp;F","Page &amp;P",FALSE,FALSE,FALSE,FALSE,1,100,#N/A,#N/A,FALSE,FALSE,"Rwvu.bal_98.",#N/A,FALSE,FALSE,TRUE,9,#N/A,#N/A,FALSE,FALSE,TRUE,TRUE,TRUE}</definedName>
    <definedName name="wvu.Detail." localSheetId="6" hidden="1">{TRUE,TRUE,-1.25,-15.5,604.5,366.75,FALSE,TRUE,TRUE,TRUE,0,1,#N/A,1,#N/A,11.4,33.0769230769231,1,FALSE,FALSE,3,TRUE,1,FALSE,75,"Swvu.Detail.","ACwvu.Detail.",#N/A,FALSE,FALSE,0.393700787401575,0.393700787401575,0.393700787401575,0.393700787401575,1,"","&amp;C&amp;""Helvetica,Regular""&amp;10J B Were &amp;&amp; Son Industrial Research:  Analyst Matt Cook:  Ph: 03-9679 1445",TRUE,FALSE,FALSE,FALSE,1,80,#N/A,#N/A,"=R5C4:R105C11","=C1,R1:R4",#N/A,#N/A,FALSE,FALSE,TRUE,9,#N/A,#N/A,FALSE,FALSE,TRUE,TRUE,TRUE}</definedName>
    <definedName name="wvu.Detail." hidden="1">{TRUE,TRUE,-1.25,-15.5,604.5,366.75,FALSE,TRUE,TRUE,TRUE,0,1,#N/A,1,#N/A,11.4,33.0769230769231,1,FALSE,FALSE,3,TRUE,1,FALSE,75,"Swvu.Detail.","ACwvu.Detail.",#N/A,FALSE,FALSE,0.393700787401575,0.393700787401575,0.393700787401575,0.393700787401575,1,"","&amp;C&amp;""Helvetica,Regular""&amp;10J B Were &amp;&amp; Son Industrial Research:  Analyst Matt Cook:  Ph: 03-9679 1445",TRUE,FALSE,FALSE,FALSE,1,80,#N/A,#N/A,"=R5C4:R105C11","=C1,R1:R4",#N/A,#N/A,FALSE,FALSE,TRUE,9,#N/A,#N/A,FALSE,FALSE,TRUE,TRUE,TRUE}</definedName>
    <definedName name="wvu.Full_Year." localSheetId="6" hidden="1">{TRUE,TRUE,-1.25,-15.5,604.5,366.75,FALSE,TRUE,TRUE,TRUE,0,1,#N/A,1,18,25.85,20,1,FALSE,TRUE,3,TRUE,1,FALSE,75,"Swvu.Full_Year.","ACwvu.Full_Year.",#N/A,FALSE,FALSE,0.393700787401575,0.393700787401575,0.393700787401575,0.393700787401575,1," ","&amp;C&amp;""Helvetica,Regular""J B Were &amp; Son - Research. Analyst: Matt Cook- Tel: (03) 9679 1445",TRUE,FALSE,FALSE,FALSE,1,85,#N/A,#N/A,"=C1:C22","=C1:C3,R1:R4","Rwvu.Full_Year.","Cwvu.Full_Year.",FALSE,FALSE,FALSE,9,#N/A,#N/A,FALSE,FALSE,TRUE,TRUE,TRUE}</definedName>
    <definedName name="wvu.Full_Year." hidden="1">{TRUE,TRUE,-1.25,-15.5,604.5,366.75,FALSE,TRUE,TRUE,TRUE,0,1,#N/A,1,18,25.85,20,1,FALSE,TRUE,3,TRUE,1,FALSE,75,"Swvu.Full_Year.","ACwvu.Full_Year.",#N/A,FALSE,FALSE,0.393700787401575,0.393700787401575,0.393700787401575,0.393700787401575,1," ","&amp;C&amp;""Helvetica,Regular""J B Were &amp; Son - Research. Analyst: Matt Cook- Tel: (03) 9679 1445",TRUE,FALSE,FALSE,FALSE,1,85,#N/A,#N/A,"=C1:C22","=C1:C3,R1:R4","Rwvu.Full_Year.","Cwvu.Full_Year.",FALSE,FALSE,FALSE,9,#N/A,#N/A,FALSE,FALSE,TRUE,TRUE,TRUE}</definedName>
    <definedName name="wvu.Warehouse." localSheetId="6" hidden="1">{TRUE,TRUE,-1.25,-15.5,604.5,366.75,FALSE,TRUE,TRUE,TRUE,0,1,6,1,74,3.7,5.15384615384615,4,TRUE,TRUE,3,TRUE,1,FALSE,75,"Swvu.Warehouse.","ACwvu.Warehouse.",#N/A,FALSE,FALSE,0.393700787401575,0.393700787401575,0.393700787401575,0.393700787401575,1,"","&amp;C&amp;10J B Were &amp;&amp; Son Industrial Research - Analyst:  Matt Cook Ph: 03 9679 1445",TRUE,FALSE,FALSE,FALSE,1,75,#N/A,#N/A,"=R74C7:R192C13","=C1:C4,R1:R4",#N/A,#N/A,FALSE,FALSE,TRUE,9,#N/A,#N/A,FALSE,FALSE,TRUE,TRUE,TRUE}</definedName>
    <definedName name="wvu.Warehouse." hidden="1">{TRUE,TRUE,-1.25,-15.5,604.5,366.75,FALSE,TRUE,TRUE,TRUE,0,1,6,1,74,3.7,5.15384615384615,4,TRUE,TRUE,3,TRUE,1,FALSE,75,"Swvu.Warehouse.","ACwvu.Warehouse.",#N/A,FALSE,FALSE,0.393700787401575,0.393700787401575,0.393700787401575,0.393700787401575,1,"","&amp;C&amp;10J B Were &amp;&amp; Son Industrial Research - Analyst:  Matt Cook Ph: 03 9679 1445",TRUE,FALSE,FALSE,FALSE,1,75,#N/A,#N/A,"=R74C7:R192C13","=C1:C4,R1:R4",#N/A,#N/A,FALSE,FALSE,TRUE,9,#N/A,#N/A,FALSE,FALSE,TRUE,TRUE,TRUE}</definedName>
    <definedName name="x" localSheetId="6" hidden="1">{"LineTable_Detail1",#N/A,FALSE,"Line Table";"LineTable_Year",#N/A,FALSE,"Line Table"}</definedName>
    <definedName name="x" hidden="1">{"LineTable_Detail1",#N/A,FALSE,"Line Table";"LineTable_Year",#N/A,FALSE,"Line Table"}</definedName>
    <definedName name="xx" localSheetId="6" hidden="1">{#N/A,#N/A,FALSE,"Calcs"}</definedName>
    <definedName name="xx" hidden="1">{#N/A,#N/A,FALSE,"Calcs"}</definedName>
    <definedName name="xxxxx" localSheetId="6" hidden="1">{"10yp capex",#N/A,FALSE,"Celtel alternative 6"}</definedName>
    <definedName name="xxxxx" hidden="1">{"10yp capex",#N/A,FALSE,"Celtel alternative 6"}</definedName>
    <definedName name="xxxxxx" localSheetId="6" hidden="1">{"10yp graphs",#N/A,FALSE,"Market Data"}</definedName>
    <definedName name="xxxxxx" hidden="1">{"10yp graphs",#N/A,FALSE,"Market Data"}</definedName>
    <definedName name="yuuuuuuu" localSheetId="6" hidden="1">{"ratios",#N/A,FALSE,"Summary Accounts"}</definedName>
    <definedName name="yuuuuuuu" hidden="1">{"ratios",#N/A,FALSE,"Summary Accounts"}</definedName>
    <definedName name="yy" localSheetId="6" hidden="1">{"LineTable_Detail1",#N/A,FALSE,"Line Table";"LineTable_Year",#N/A,FALSE,"Line Table"}</definedName>
    <definedName name="yy" hidden="1">{"LineTable_Detail1",#N/A,FALSE,"Line Table";"LineTable_Year",#N/A,FALSE,"Line Table"}</definedName>
    <definedName name="yyyyyy" localSheetId="6" hidden="1">{"p_l",#N/A,FALSE,"Summary Accounts"}</definedName>
    <definedName name="yyyyyy" hidden="1">{"p_l",#N/A,FALSE,"Summary Accounts"}</definedName>
    <definedName name="yyyyyyyyyyshtse" localSheetId="6" hidden="1">#REF!</definedName>
    <definedName name="yyyyyyyyyyshtse" hidden="1">#REF!</definedName>
    <definedName name="yyyyyyyyyyyyyy" localSheetId="6" hidden="1">#REF!</definedName>
    <definedName name="yyyyyyyyyyyyyy" hidden="1">#REF!</definedName>
    <definedName name="z" localSheetId="6" hidden="1">Main.SAPF4Help()</definedName>
    <definedName name="z" hidden="1">Main.SAPF4Help()</definedName>
    <definedName name="Z_03DAD996_7A4F_11D1_AB8C_00805F1D08F8_.wvu.Cols" hidden="1">[5]BALSHT_S!$C$1:$H$65536</definedName>
    <definedName name="Z_03DAD997_7A4F_11D1_AB8C_00805F1D08F8_.wvu.Cols" hidden="1">[5]PE1_S!$D$1:$H$65536,[5]PE1_S!$L$1:$M$65536,[5]PE1_S!$O$1:$P$65536,[5]PE1_S!$R$1:$S$65536</definedName>
    <definedName name="Z_03DAD997_7A4F_11D1_AB8C_00805F1D08F8_.wvu.Rows" hidden="1">[5]PE1_S!$A$22:$IV$23</definedName>
    <definedName name="Z_0C942D73_7104_11D1_AB6C_00805F1D2048_.wvu.Cols" hidden="1">[5]BALSHT_S!$C$1:$H$65536</definedName>
    <definedName name="Z_0C942D74_7104_11D1_AB6C_00805F1D2048_.wvu.Cols" hidden="1">[5]PE1_S!$D$1:$H$65536,[5]PE1_S!$L$1:$M$65536,[5]PE1_S!$O$1:$P$65536,[5]PE1_S!$R$1:$S$65536</definedName>
    <definedName name="Z_0C942D74_7104_11D1_AB6C_00805F1D2048_.wvu.Rows" hidden="1">[5]PE1_S!$A$22:$IV$23</definedName>
    <definedName name="Z_115772F5_74E0_11D1_AB6E_00805F1D2048_.wvu.Cols" hidden="1">[5]BALSHT_S!$C$1:$H$65536</definedName>
    <definedName name="Z_115772F6_74E0_11D1_AB6E_00805F1D2048_.wvu.Cols" hidden="1">[5]PE1_S!$D$1:$H$65536,[5]PE1_S!$L$1:$M$65536,[5]PE1_S!$O$1:$P$65536,[5]PE1_S!$R$1:$S$65536</definedName>
    <definedName name="Z_115772F6_74E0_11D1_AB6E_00805F1D2048_.wvu.Rows" hidden="1">[5]PE1_S!$A$22:$IV$23</definedName>
    <definedName name="Z_2087720D_7599_11D1_AB6F_00805F1D2048_.wvu.Cols" hidden="1">[5]BALSHT_S!$C$1:$H$65536</definedName>
    <definedName name="Z_2087720E_7599_11D1_AB6F_00805F1D2048_.wvu.Cols" hidden="1">[5]PE1_S!$D$1:$H$65536,[5]PE1_S!$L$1:$M$65536,[5]PE1_S!$O$1:$P$65536,[5]PE1_S!$R$1:$S$65536</definedName>
    <definedName name="Z_2087720E_7599_11D1_AB6F_00805F1D2048_.wvu.Rows" hidden="1">[5]PE1_S!$A$22:$IV$23</definedName>
    <definedName name="Z_2087722D_7599_11D1_AB6F_00805F1D2048_.wvu.Cols" hidden="1">[5]BALSHT_S!$C$1:$H$65536</definedName>
    <definedName name="Z_2087722E_7599_11D1_AB6F_00805F1D2048_.wvu.Cols" hidden="1">[5]PE1_S!$D$1:$H$65536,[5]PE1_S!$L$1:$M$65536,[5]PE1_S!$O$1:$P$65536,[5]PE1_S!$R$1:$S$65536</definedName>
    <definedName name="Z_2087722E_7599_11D1_AB6F_00805F1D2048_.wvu.Rows" hidden="1">[5]PE1_S!$A$22:$IV$23</definedName>
    <definedName name="Z_2087724D_7599_11D1_AB6F_00805F1D2048_.wvu.Cols" hidden="1">[5]BALSHT_S!$C$1:$H$65536</definedName>
    <definedName name="Z_2087724E_7599_11D1_AB6F_00805F1D2048_.wvu.Cols" hidden="1">[5]PE1_S!$D$1:$H$65536,[5]PE1_S!$L$1:$M$65536,[5]PE1_S!$O$1:$P$65536,[5]PE1_S!$R$1:$S$65536</definedName>
    <definedName name="Z_2087724E_7599_11D1_AB6F_00805F1D2048_.wvu.Rows" hidden="1">[5]PE1_S!$A$22:$IV$23</definedName>
    <definedName name="Z_390AA9A0_4F12_11D1_AB62_00805F1D08F8_.wvu.Cols" hidden="1">[5]BALSHT_S!$C$1:$H$65536</definedName>
    <definedName name="Z_390AA9A1_4F12_11D1_AB62_00805F1D08F8_.wvu.Cols" hidden="1">[5]PE1_S!$D$1:$H$65536,[5]PE1_S!$L$1:$M$65536,[5]PE1_S!$O$1:$P$65536,[5]PE1_S!$R$1:$S$65536</definedName>
    <definedName name="Z_390AA9A1_4F12_11D1_AB62_00805F1D08F8_.wvu.Rows" hidden="1">[5]PE1_S!$A$22:$IV$23</definedName>
    <definedName name="Z_3A0CF412_61F2_11D1_AB75_00805F1D08F8_.wvu.Cols" hidden="1">[5]BALSHT_S!$C$1:$H$65536</definedName>
    <definedName name="Z_3A0CF413_61F2_11D1_AB75_00805F1D08F8_.wvu.Cols" hidden="1">[5]PE1_S!$D$1:$H$65536,[5]PE1_S!$L$1:$M$65536,[5]PE1_S!$O$1:$P$65536,[5]PE1_S!$R$1:$S$65536</definedName>
    <definedName name="Z_3A0CF413_61F2_11D1_AB75_00805F1D08F8_.wvu.Rows" hidden="1">[5]PE1_S!$A$22:$IV$23</definedName>
    <definedName name="Z_40C39523_4116_11D1_AB55_00805F1D08F8_.wvu.Cols" hidden="1">[5]BALSHT_S!$C$1:$H$65536</definedName>
    <definedName name="Z_40C39524_4116_11D1_AB55_00805F1D08F8_.wvu.Cols" hidden="1">[5]PE1_S!$D$1:$H$65536,[5]PE1_S!$L$1:$M$65536,[5]PE1_S!$O$1:$P$65536,[5]PE1_S!$R$1:$S$65536</definedName>
    <definedName name="Z_40C39524_4116_11D1_AB55_00805F1D08F8_.wvu.Rows" hidden="1">[5]PE1_S!$A$22:$IV$23</definedName>
    <definedName name="Z_40C39573_4116_11D1_AB55_00805F1D08F8_.wvu.Cols" hidden="1">[5]BALSHT_S!$C$1:$H$65536</definedName>
    <definedName name="Z_40C39574_4116_11D1_AB55_00805F1D08F8_.wvu.Cols" hidden="1">[5]PE1_S!$D$1:$H$65536,[5]PE1_S!$L$1:$M$65536,[5]PE1_S!$O$1:$P$65536,[5]PE1_S!$R$1:$S$65536</definedName>
    <definedName name="Z_40C39574_4116_11D1_AB55_00805F1D08F8_.wvu.Rows" hidden="1">[5]PE1_S!$A$22:$IV$23</definedName>
    <definedName name="Z_4B689A83_6515_11D1_AB79_00805F1D08F8_.wvu.Cols" hidden="1">[5]BALSHT_S!$C$1:$H$65536</definedName>
    <definedName name="Z_4B689A84_6515_11D1_AB79_00805F1D08F8_.wvu.Cols" hidden="1">[5]PE1_S!$D$1:$H$65536,[5]PE1_S!$L$1:$M$65536,[5]PE1_S!$O$1:$P$65536,[5]PE1_S!$R$1:$S$65536</definedName>
    <definedName name="Z_4B689A84_6515_11D1_AB79_00805F1D08F8_.wvu.Rows" hidden="1">[5]PE1_S!$A$22:$IV$23</definedName>
    <definedName name="Z_4D4EF4DC_6A0A_11D1_AB7D_00805F1D08F8_.wvu.Cols" hidden="1">[5]BALSHT_S!$C$1:$H$65536</definedName>
    <definedName name="Z_4D4EF4DD_6A0A_11D1_AB7D_00805F1D08F8_.wvu.Cols" hidden="1">[5]PE1_S!$D$1:$H$65536,[5]PE1_S!$L$1:$M$65536,[5]PE1_S!$O$1:$P$65536,[5]PE1_S!$R$1:$S$65536</definedName>
    <definedName name="Z_4D4EF4DD_6A0A_11D1_AB7D_00805F1D08F8_.wvu.Rows" hidden="1">[5]PE1_S!$A$22:$IV$23</definedName>
    <definedName name="Z_5BD438D4_7596_11D1_AB88_00805F1D08F8_.wvu.Cols" hidden="1">[5]BALSHT_S!$C$1:$H$65536</definedName>
    <definedName name="Z_5BD438D5_7596_11D1_AB88_00805F1D08F8_.wvu.Cols" hidden="1">[5]PE1_S!$D$1:$H$65536,[5]PE1_S!$L$1:$M$65536,[5]PE1_S!$O$1:$P$65536,[5]PE1_S!$R$1:$S$65536</definedName>
    <definedName name="Z_5BD438D5_7596_11D1_AB88_00805F1D08F8_.wvu.Rows" hidden="1">[5]PE1_S!$A$22:$IV$23</definedName>
    <definedName name="Z_5BD43914_7596_11D1_AB88_00805F1D08F8_.wvu.Cols" hidden="1">[5]BALSHT_S!$C$1:$H$65536</definedName>
    <definedName name="Z_5BD43915_7596_11D1_AB88_00805F1D08F8_.wvu.Cols" hidden="1">[5]PE1_S!$D$1:$H$65536,[5]PE1_S!$L$1:$M$65536,[5]PE1_S!$O$1:$P$65536,[5]PE1_S!$R$1:$S$65536</definedName>
    <definedName name="Z_5BD43915_7596_11D1_AB88_00805F1D08F8_.wvu.Rows" hidden="1">[5]PE1_S!$A$22:$IV$23</definedName>
    <definedName name="Z_5D8928C3_27D9_11D1_AB33_00805F1D2048_.wvu.Cols" hidden="1">[5]BALSHT_S!$C$1:$H$65536</definedName>
    <definedName name="Z_5D8928C4_27D9_11D1_AB33_00805F1D2048_.wvu.Cols" hidden="1">[5]PE1_S!$D$1:$H$65536,[5]PE1_S!$L$1:$M$65536,[5]PE1_S!$O$1:$P$65536,[5]PE1_S!$R$1:$S$65536</definedName>
    <definedName name="Z_5D8928C4_27D9_11D1_AB33_00805F1D2048_.wvu.Rows" hidden="1">[5]PE1_S!$A$22:$IV$23</definedName>
    <definedName name="Z_63193F35_1A71_11D1_AB28_00805F1D2048_.wvu.Cols" hidden="1">[5]BALSHT_S!$C$1:$H$65536</definedName>
    <definedName name="Z_63193F36_1A71_11D1_AB28_00805F1D2048_.wvu.Cols" hidden="1">[5]PE1_S!$D$1:$H$65536,[5]PE1_S!$L$1:$M$65536,[5]PE1_S!$O$1:$P$65536,[5]PE1_S!$R$1:$S$65536</definedName>
    <definedName name="Z_63193F36_1A71_11D1_AB28_00805F1D2048_.wvu.Rows" hidden="1">[5]PE1_S!$A$22:$IV$23</definedName>
    <definedName name="Z_67539AE7_7018_11D1_AB83_00805F1D08F8_.wvu.Cols" hidden="1">[5]BALSHT_S!$C$1:$H$65536</definedName>
    <definedName name="Z_67539AE8_7018_11D1_AB83_00805F1D08F8_.wvu.Cols" hidden="1">[5]PE1_S!$D$1:$H$65536,[5]PE1_S!$L$1:$M$65536,[5]PE1_S!$O$1:$P$65536,[5]PE1_S!$R$1:$S$65536</definedName>
    <definedName name="Z_67539AE8_7018_11D1_AB83_00805F1D08F8_.wvu.Rows" hidden="1">[5]PE1_S!$A$22:$IV$23</definedName>
    <definedName name="Z_78668872_6450_11D1_AB62_00805F1D2048_.wvu.Cols" hidden="1">[5]BALSHT_S!$C$1:$H$65536</definedName>
    <definedName name="Z_78668873_6450_11D1_AB62_00805F1D2048_.wvu.Cols" hidden="1">[5]PE1_S!$D$1:$H$65536,[5]PE1_S!$L$1:$M$65536,[5]PE1_S!$O$1:$P$65536,[5]PE1_S!$R$1:$S$65536</definedName>
    <definedName name="Z_78668873_6450_11D1_AB62_00805F1D2048_.wvu.Rows" hidden="1">[5]PE1_S!$A$22:$IV$23</definedName>
    <definedName name="Z_78668A26_6450_11D1_AB62_00805F1D2048_.wvu.Cols" hidden="1">[5]BALSHT_S!$C$1:$H$65536</definedName>
    <definedName name="Z_78668A27_6450_11D1_AB62_00805F1D2048_.wvu.Cols" hidden="1">[5]PE1_S!$D$1:$H$65536,[5]PE1_S!$L$1:$M$65536,[5]PE1_S!$O$1:$P$65536,[5]PE1_S!$R$1:$S$65536</definedName>
    <definedName name="Z_78668A27_6450_11D1_AB62_00805F1D2048_.wvu.Rows" hidden="1">[5]PE1_S!$A$22:$IV$23</definedName>
    <definedName name="Z_81AF337E_7A53_11D1_AB73_00805F1D2048_.wvu.Cols" hidden="1">[5]BALSHT_S!$C$1:$H$65536</definedName>
    <definedName name="Z_81AF337F_7A53_11D1_AB73_00805F1D2048_.wvu.Cols" hidden="1">[5]PE1_S!$D$1:$H$65536,[5]PE1_S!$L$1:$M$65536,[5]PE1_S!$O$1:$P$65536,[5]PE1_S!$R$1:$S$65536</definedName>
    <definedName name="Z_81AF337F_7A53_11D1_AB73_00805F1D2048_.wvu.Rows" hidden="1">[5]PE1_S!$A$22:$IV$23</definedName>
    <definedName name="Z_9431393B_8BB4_11D1_AB82_00805F1D2048_.wvu.Cols" hidden="1">[5]BALSHT_S!$C$1:$H$65536</definedName>
    <definedName name="Z_9431393C_8BB4_11D1_AB82_00805F1D2048_.wvu.Cols" hidden="1">[5]PE1_S!$D$1:$H$65536,[5]PE1_S!$L$1:$M$65536,[5]PE1_S!$O$1:$P$65536,[5]PE1_S!$R$1:$S$65536</definedName>
    <definedName name="Z_9431393C_8BB4_11D1_AB82_00805F1D2048_.wvu.Rows" hidden="1">[5]PE1_S!$A$22:$IV$23</definedName>
    <definedName name="Z_A399A71D_4368_11D1_AB57_00805F1D08F8_.wvu.Cols" hidden="1">[5]BALSHT_S!$C$1:$H$65536</definedName>
    <definedName name="Z_A399A71E_4368_11D1_AB57_00805F1D08F8_.wvu.Cols" hidden="1">[5]PE1_S!$D$1:$H$65536,[5]PE1_S!$L$1:$M$65536,[5]PE1_S!$O$1:$P$65536,[5]PE1_S!$R$1:$S$65536</definedName>
    <definedName name="Z_A399A71E_4368_11D1_AB57_00805F1D08F8_.wvu.Rows" hidden="1">[5]PE1_S!$A$22:$IV$23</definedName>
    <definedName name="Z_BAD6B5D0_6209_11D1_AB61_00805F1D2048_.wvu.Cols" hidden="1">[5]BALSHT_S!$C$1:$H$65536</definedName>
    <definedName name="Z_BAD6B5D1_6209_11D1_AB61_00805F1D2048_.wvu.Cols" hidden="1">[5]PE1_S!$D$1:$H$65536,[5]PE1_S!$L$1:$M$65536,[5]PE1_S!$O$1:$P$65536,[5]PE1_S!$R$1:$S$65536</definedName>
    <definedName name="Z_BAD6B5D1_6209_11D1_AB61_00805F1D2048_.wvu.Rows" hidden="1">[5]PE1_S!$A$22:$IV$23</definedName>
    <definedName name="Z_C743300D_5626_11D1_AB56_00805F1D2048_.wvu.Cols" hidden="1">[5]BALSHT_S!$C$1:$H$65536</definedName>
    <definedName name="Z_C743300E_5626_11D1_AB56_00805F1D2048_.wvu.Cols" hidden="1">[5]PE1_S!$D$1:$H$65536,[5]PE1_S!$L$1:$M$65536,[5]PE1_S!$O$1:$P$65536,[5]PE1_S!$R$1:$S$65536</definedName>
    <definedName name="Z_C743300E_5626_11D1_AB56_00805F1D2048_.wvu.Rows" hidden="1">[5]PE1_S!$A$22:$IV$23</definedName>
    <definedName name="Z_C7433013_5626_11D1_AB56_00805F1D2048_.wvu.Cols" hidden="1">[5]BALSHT_S!$C$1:$H$65536</definedName>
    <definedName name="Z_C7433014_5626_11D1_AB56_00805F1D2048_.wvu.Cols" hidden="1">[5]PE1_S!$D$1:$H$65536,[5]PE1_S!$L$1:$M$65536,[5]PE1_S!$O$1:$P$65536,[5]PE1_S!$R$1:$S$65536</definedName>
    <definedName name="Z_C7433014_5626_11D1_AB56_00805F1D2048_.wvu.Rows" hidden="1">[5]PE1_S!$A$22:$IV$23</definedName>
    <definedName name="Z_D54F9874_4E48_11D1_AB4F_00805F1D2048_.wvu.Cols" hidden="1">[5]BALSHT_S!$C$1:$H$65536</definedName>
    <definedName name="Z_D54F9875_4E48_11D1_AB4F_00805F1D2048_.wvu.Cols" hidden="1">[5]PE1_S!$D$1:$H$65536,[5]PE1_S!$L$1:$M$65536,[5]PE1_S!$O$1:$P$65536,[5]PE1_S!$R$1:$S$65536</definedName>
    <definedName name="Z_D54F9875_4E48_11D1_AB4F_00805F1D2048_.wvu.Rows" hidden="1">[5]PE1_S!$A$22:$IV$23</definedName>
    <definedName name="Z_D54F996E_4E48_11D1_AB4F_00805F1D2048_.wvu.Cols" hidden="1">[5]BALSHT_S!$C$1:$H$65536</definedName>
    <definedName name="Z_D54F996F_4E48_11D1_AB4F_00805F1D2048_.wvu.Cols" hidden="1">[5]PE1_S!$D$1:$H$65536,[5]PE1_S!$L$1:$M$65536,[5]PE1_S!$O$1:$P$65536,[5]PE1_S!$R$1:$S$65536</definedName>
    <definedName name="Z_D54F996F_4E48_11D1_AB4F_00805F1D2048_.wvu.Rows" hidden="1">[5]PE1_S!$A$22:$IV$23</definedName>
    <definedName name="Z_D62B3FE5_56F6_11D1_AB57_00805F1D2048_.wvu.Cols" hidden="1">[5]BALSHT_S!$C$1:$H$65536</definedName>
    <definedName name="Z_D62B3FE6_56F6_11D1_AB57_00805F1D2048_.wvu.Cols" hidden="1">[5]PE1_S!$D$1:$H$65536,[5]PE1_S!$L$1:$M$65536,[5]PE1_S!$O$1:$P$65536,[5]PE1_S!$R$1:$S$65536</definedName>
    <definedName name="Z_D62B3FE6_56F6_11D1_AB57_00805F1D2048_.wvu.Rows" hidden="1">[5]PE1_S!$A$22:$IV$23</definedName>
    <definedName name="Z_DCBAD063_2D80_11D1_AB5C_00805F466D8F_.wvu.Cols" hidden="1">[5]BALSHT_S!$C$1:$H$65536</definedName>
    <definedName name="Z_DCBAD064_2D80_11D1_AB5C_00805F466D8F_.wvu.Cols" hidden="1">[5]PE1_S!$D$1:$H$65536,[5]PE1_S!$L$1:$M$65536,[5]PE1_S!$O$1:$P$65536,[5]PE1_S!$R$1:$S$65536</definedName>
    <definedName name="Z_DCBAD064_2D80_11D1_AB5C_00805F466D8F_.wvu.Rows" hidden="1">[5]PE1_S!$A$22:$IV$23</definedName>
    <definedName name="Z_EC399ADF_4413_11D1_AB58_00805F1D08F8_.wvu.Cols" hidden="1">[5]BALSHT_S!$C$1:$H$65536</definedName>
    <definedName name="Z_EC399AE0_4413_11D1_AB58_00805F1D08F8_.wvu.Cols" hidden="1">[5]PE1_S!$D$1:$H$65536,[5]PE1_S!$L$1:$M$65536,[5]PE1_S!$O$1:$P$65536,[5]PE1_S!$R$1:$S$65536</definedName>
    <definedName name="Z_EC399AE0_4413_11D1_AB58_00805F1D08F8_.wvu.Rows" hidden="1">[5]PE1_S!$A$22:$IV$23</definedName>
    <definedName name="Z_F8F432B7_2D4F_11D1_AB36_00805F1DF014_.wvu.Cols" hidden="1">[5]BALSHT_S!$C$1:$H$65536</definedName>
    <definedName name="Z_F8F432B8_2D4F_11D1_AB36_00805F1DF014_.wvu.Cols" hidden="1">[5]PE1_S!$D$1:$H$65536,[5]PE1_S!$L$1:$M$65536,[5]PE1_S!$O$1:$P$65536,[5]PE1_S!$R$1:$S$65536</definedName>
    <definedName name="Z_F8F432B8_2D4F_11D1_AB36_00805F1DF014_.wvu.Rows" hidden="1">[5]PE1_S!$A$22:$IV$23</definedName>
    <definedName name="Z_F97BFBDE_2894_11D1_AB3A_00805F1D08F8_.wvu.Cols" hidden="1">[5]BALSHT_S!$C$1:$H$65536</definedName>
    <definedName name="Z_F97BFBDF_2894_11D1_AB3A_00805F1D08F8_.wvu.Cols" hidden="1">[5]PE1_S!$D$1:$H$65536,[5]PE1_S!$L$1:$M$65536,[5]PE1_S!$O$1:$P$65536,[5]PE1_S!$R$1:$S$65536</definedName>
    <definedName name="Z_F97BFBDF_2894_11D1_AB3A_00805F1D08F8_.wvu.Rows" hidden="1">[5]PE1_S!$A$22:$IV$23</definedName>
    <definedName name="zx" localSheetId="6" hidden="1">{"LineTable_Detail1",#N/A,FALSE,"Line Table";"LineTable_Year",#N/A,FALSE,"Line Table"}</definedName>
    <definedName name="zx" hidden="1">{"LineTable_Detail1",#N/A,FALSE,"Line Table";"LineTable_Year",#N/A,FALSE,"Line Table"}</definedName>
    <definedName name="zZz" localSheetId="6" hidden="1">{"LineTable_Detail1",#N/A,FALSE,"Line Table";"LineTable_Year",#N/A,FALSE,"Line Table"}</definedName>
    <definedName name="zZz" hidden="1">{"LineTable_Detail1",#N/A,FALSE,"Line Table";"LineTable_Year",#N/A,FALSE,"Line Table"}</definedName>
  </definedNames>
  <calcPr calcId="191029" calcMode="manual" calcCompleted="0" calcOnSave="0"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2" i="8" l="1"/>
  <c r="H32" i="8"/>
  <c r="F32" i="8"/>
  <c r="E32" i="8"/>
  <c r="D32" i="8"/>
  <c r="C32" i="8"/>
  <c r="B32" i="8"/>
  <c r="I31" i="8"/>
  <c r="H31" i="8"/>
  <c r="F31" i="8"/>
  <c r="E31" i="8"/>
  <c r="D31" i="8"/>
  <c r="C31" i="8"/>
  <c r="B31" i="8"/>
  <c r="I30" i="8"/>
  <c r="H30" i="8"/>
  <c r="I29" i="8"/>
  <c r="H29" i="8"/>
  <c r="F29" i="8"/>
  <c r="E29" i="8"/>
  <c r="D29" i="8"/>
  <c r="C29" i="8"/>
  <c r="B29" i="8"/>
  <c r="H27" i="8"/>
  <c r="I14" i="8"/>
  <c r="H14" i="8"/>
  <c r="F14" i="8"/>
  <c r="E14" i="8"/>
  <c r="D14" i="8"/>
  <c r="C14" i="8"/>
  <c r="B14" i="8"/>
  <c r="I13" i="8"/>
  <c r="H13" i="8"/>
  <c r="I12" i="8"/>
  <c r="H12" i="8"/>
  <c r="I11" i="8"/>
  <c r="H11" i="8"/>
  <c r="I10" i="8"/>
  <c r="H10" i="8"/>
  <c r="I9" i="8"/>
  <c r="H9" i="8"/>
  <c r="I8" i="8"/>
  <c r="H8" i="8"/>
  <c r="I7" i="8"/>
  <c r="H7" i="8"/>
  <c r="H5" i="8"/>
  <c r="I80" i="7"/>
  <c r="H80" i="7"/>
  <c r="F80" i="7"/>
  <c r="E80" i="7"/>
  <c r="D80" i="7"/>
  <c r="C80" i="7"/>
  <c r="B80" i="7"/>
  <c r="I79" i="7"/>
  <c r="H79" i="7"/>
  <c r="F79" i="7"/>
  <c r="E79" i="7"/>
  <c r="D79" i="7"/>
  <c r="C79" i="7"/>
  <c r="B79" i="7"/>
  <c r="I78" i="7"/>
  <c r="H78" i="7"/>
  <c r="F78" i="7"/>
  <c r="E78" i="7"/>
  <c r="D78" i="7"/>
  <c r="C78" i="7"/>
  <c r="B78" i="7"/>
  <c r="I76" i="7"/>
  <c r="H76" i="7"/>
  <c r="F76" i="7"/>
  <c r="E76" i="7"/>
  <c r="D76" i="7"/>
  <c r="C76" i="7"/>
  <c r="B76" i="7"/>
  <c r="I74" i="7"/>
  <c r="H74" i="7"/>
  <c r="F74" i="7"/>
  <c r="E74" i="7"/>
  <c r="D74" i="7"/>
  <c r="C74" i="7"/>
  <c r="B74" i="7"/>
  <c r="I73" i="7"/>
  <c r="H73" i="7"/>
  <c r="F73" i="7"/>
  <c r="E73" i="7"/>
  <c r="D73" i="7"/>
  <c r="C73" i="7"/>
  <c r="B73" i="7"/>
  <c r="I72" i="7"/>
  <c r="H72" i="7"/>
  <c r="F72" i="7"/>
  <c r="E72" i="7"/>
  <c r="D72" i="7"/>
  <c r="C72" i="7"/>
  <c r="B72" i="7"/>
  <c r="I71" i="7"/>
  <c r="H71" i="7"/>
  <c r="F71" i="7"/>
  <c r="E71" i="7"/>
  <c r="D71" i="7"/>
  <c r="C71" i="7"/>
  <c r="B71" i="7"/>
  <c r="I70" i="7"/>
  <c r="H70" i="7"/>
  <c r="F70" i="7"/>
  <c r="E70" i="7"/>
  <c r="D70" i="7"/>
  <c r="C70" i="7"/>
  <c r="B70" i="7"/>
  <c r="I69" i="7"/>
  <c r="H69" i="7"/>
  <c r="F69" i="7"/>
  <c r="E69" i="7"/>
  <c r="D69" i="7"/>
  <c r="C69" i="7"/>
  <c r="B69" i="7"/>
  <c r="I68" i="7"/>
  <c r="H68" i="7"/>
  <c r="F68" i="7"/>
  <c r="E68" i="7"/>
  <c r="D68" i="7"/>
  <c r="C68" i="7"/>
  <c r="B68" i="7"/>
  <c r="I66" i="7"/>
  <c r="H66" i="7"/>
  <c r="F66" i="7"/>
  <c r="E66" i="7"/>
  <c r="D66" i="7"/>
  <c r="C66" i="7"/>
  <c r="B66" i="7"/>
  <c r="I64" i="7"/>
  <c r="H64" i="7"/>
  <c r="F64" i="7"/>
  <c r="E64" i="7"/>
  <c r="D64" i="7"/>
  <c r="C64" i="7"/>
  <c r="B64" i="7"/>
  <c r="I63" i="7"/>
  <c r="H63" i="7"/>
  <c r="F63" i="7"/>
  <c r="E63" i="7"/>
  <c r="D63" i="7"/>
  <c r="C63" i="7"/>
  <c r="B63" i="7"/>
  <c r="I62" i="7"/>
  <c r="H62" i="7"/>
  <c r="F62" i="7"/>
  <c r="E62" i="7"/>
  <c r="D62" i="7"/>
  <c r="C62" i="7"/>
  <c r="B62" i="7"/>
  <c r="I60" i="7"/>
  <c r="H60" i="7"/>
  <c r="F60" i="7"/>
  <c r="E60" i="7"/>
  <c r="D60" i="7"/>
  <c r="C60" i="7"/>
  <c r="B60" i="7"/>
  <c r="H58" i="7"/>
  <c r="I54" i="7"/>
  <c r="H54" i="7"/>
  <c r="F54" i="7"/>
  <c r="E54" i="7"/>
  <c r="D54" i="7"/>
  <c r="C54" i="7"/>
  <c r="B54" i="7"/>
  <c r="I53" i="7"/>
  <c r="H53" i="7"/>
  <c r="F53" i="7"/>
  <c r="E53" i="7"/>
  <c r="D53" i="7"/>
  <c r="C53" i="7"/>
  <c r="B53" i="7"/>
  <c r="I50" i="7"/>
  <c r="H50" i="7"/>
  <c r="F50" i="7"/>
  <c r="E50" i="7"/>
  <c r="D50" i="7"/>
  <c r="C50" i="7"/>
  <c r="B50" i="7"/>
  <c r="I49" i="7"/>
  <c r="H49" i="7"/>
  <c r="F49" i="7"/>
  <c r="E49" i="7"/>
  <c r="D49" i="7"/>
  <c r="C49" i="7"/>
  <c r="B49" i="7"/>
  <c r="I48" i="7"/>
  <c r="H48" i="7"/>
  <c r="F48" i="7"/>
  <c r="E48" i="7"/>
  <c r="D48" i="7"/>
  <c r="C48" i="7"/>
  <c r="B48" i="7"/>
  <c r="I46" i="7"/>
  <c r="H46" i="7"/>
  <c r="F46" i="7"/>
  <c r="E46" i="7"/>
  <c r="D46" i="7"/>
  <c r="C46" i="7"/>
  <c r="B46" i="7"/>
  <c r="I45" i="7"/>
  <c r="H45" i="7"/>
  <c r="F45" i="7"/>
  <c r="E45" i="7"/>
  <c r="D45" i="7"/>
  <c r="C45" i="7"/>
  <c r="B45" i="7"/>
  <c r="I44" i="7"/>
  <c r="H44" i="7"/>
  <c r="F44" i="7"/>
  <c r="E44" i="7"/>
  <c r="D44" i="7"/>
  <c r="C44" i="7"/>
  <c r="B44" i="7"/>
  <c r="I43" i="7"/>
  <c r="H43" i="7"/>
  <c r="F43" i="7"/>
  <c r="E43" i="7"/>
  <c r="D43" i="7"/>
  <c r="C43" i="7"/>
  <c r="B43" i="7"/>
  <c r="I42" i="7"/>
  <c r="H42" i="7"/>
  <c r="F42" i="7"/>
  <c r="E42" i="7"/>
  <c r="D42" i="7"/>
  <c r="C42" i="7"/>
  <c r="B42" i="7"/>
  <c r="I41" i="7"/>
  <c r="H41" i="7"/>
  <c r="F41" i="7"/>
  <c r="E41" i="7"/>
  <c r="D41" i="7"/>
  <c r="C41" i="7"/>
  <c r="B41" i="7"/>
  <c r="H39" i="7"/>
  <c r="I35" i="7"/>
  <c r="H35" i="7"/>
  <c r="F35" i="7"/>
  <c r="E35" i="7"/>
  <c r="D35" i="7"/>
  <c r="C35" i="7"/>
  <c r="B35" i="7"/>
  <c r="I34" i="7"/>
  <c r="H34" i="7"/>
  <c r="F34" i="7"/>
  <c r="E34" i="7"/>
  <c r="D34" i="7"/>
  <c r="C34" i="7"/>
  <c r="I33" i="7"/>
  <c r="H33" i="7"/>
  <c r="F33" i="7"/>
  <c r="E33" i="7"/>
  <c r="D33" i="7"/>
  <c r="C33" i="7"/>
  <c r="B33" i="7"/>
  <c r="I32" i="7"/>
  <c r="H32" i="7"/>
  <c r="F32" i="7"/>
  <c r="E32" i="7"/>
  <c r="D32" i="7"/>
  <c r="C32" i="7"/>
  <c r="B32" i="7"/>
  <c r="I31" i="7"/>
  <c r="H31" i="7"/>
  <c r="I30" i="7"/>
  <c r="H30" i="7"/>
  <c r="I29" i="7"/>
  <c r="H29" i="7"/>
  <c r="I28" i="7"/>
  <c r="H28" i="7"/>
  <c r="I27" i="7"/>
  <c r="H27" i="7"/>
  <c r="I25" i="7"/>
  <c r="H25" i="7"/>
  <c r="F25" i="7"/>
  <c r="E25" i="7"/>
  <c r="D25" i="7"/>
  <c r="C25" i="7"/>
  <c r="B25" i="7"/>
  <c r="I24" i="7"/>
  <c r="H24" i="7"/>
  <c r="I23" i="7"/>
  <c r="H23" i="7"/>
  <c r="I22" i="7"/>
  <c r="H22" i="7"/>
  <c r="I21" i="7"/>
  <c r="H21" i="7"/>
  <c r="I20" i="7"/>
  <c r="H20" i="7"/>
  <c r="I19" i="7"/>
  <c r="H19" i="7"/>
  <c r="I18" i="7"/>
  <c r="H18" i="7"/>
  <c r="I16" i="7"/>
  <c r="H16" i="7"/>
  <c r="F16" i="7"/>
  <c r="E16" i="7"/>
  <c r="D16" i="7"/>
  <c r="C16" i="7"/>
  <c r="B16" i="7"/>
  <c r="I15" i="7"/>
  <c r="H15" i="7"/>
  <c r="I14" i="7"/>
  <c r="H14" i="7"/>
  <c r="I13" i="7"/>
  <c r="H13" i="7"/>
  <c r="I12" i="7"/>
  <c r="H12" i="7"/>
  <c r="I11" i="7"/>
  <c r="H11" i="7"/>
  <c r="I10" i="7"/>
  <c r="H10" i="7"/>
  <c r="I9" i="7"/>
  <c r="H9" i="7"/>
  <c r="I8" i="7"/>
  <c r="H8" i="7"/>
  <c r="H5" i="7"/>
  <c r="I40" i="6"/>
  <c r="H40" i="6"/>
  <c r="F40" i="6"/>
  <c r="E40" i="6"/>
  <c r="D40" i="6"/>
  <c r="C40" i="6"/>
  <c r="B40" i="6"/>
  <c r="I39" i="6"/>
  <c r="H39" i="6"/>
  <c r="F39" i="6"/>
  <c r="E39" i="6"/>
  <c r="D39" i="6"/>
  <c r="C39" i="6"/>
  <c r="B39" i="6"/>
  <c r="I37" i="6"/>
  <c r="H37" i="6"/>
  <c r="I35" i="6"/>
  <c r="H35" i="6"/>
  <c r="I34" i="6"/>
  <c r="H34" i="6"/>
  <c r="I33" i="6"/>
  <c r="H33" i="6"/>
  <c r="H31" i="6"/>
  <c r="I27" i="6"/>
  <c r="H27" i="6"/>
  <c r="F27" i="6"/>
  <c r="E27" i="6"/>
  <c r="D27" i="6"/>
  <c r="C27" i="6"/>
  <c r="B27" i="6"/>
  <c r="I26" i="6"/>
  <c r="H26" i="6"/>
  <c r="F26" i="6"/>
  <c r="E26" i="6"/>
  <c r="D26" i="6"/>
  <c r="C26" i="6"/>
  <c r="B26" i="6"/>
  <c r="I24" i="6"/>
  <c r="H24" i="6"/>
  <c r="I22" i="6"/>
  <c r="H22" i="6"/>
  <c r="H20" i="6"/>
  <c r="I13" i="6"/>
  <c r="H13" i="6"/>
  <c r="I12" i="6"/>
  <c r="H12" i="6"/>
  <c r="F12" i="6"/>
  <c r="E12" i="6"/>
  <c r="D12" i="6"/>
  <c r="C12" i="6"/>
  <c r="B12" i="6"/>
  <c r="I11" i="6"/>
  <c r="H11" i="6"/>
  <c r="F11" i="6"/>
  <c r="E11" i="6"/>
  <c r="D11" i="6"/>
  <c r="C11" i="6"/>
  <c r="B11" i="6"/>
  <c r="I9" i="6"/>
  <c r="H9" i="6"/>
  <c r="I7" i="6"/>
  <c r="H7" i="6"/>
  <c r="H5" i="6"/>
  <c r="I56" i="5"/>
  <c r="H56" i="5"/>
  <c r="F56" i="5"/>
  <c r="E56" i="5"/>
  <c r="D56" i="5"/>
  <c r="C56" i="5"/>
  <c r="B56" i="5"/>
  <c r="I55" i="5"/>
  <c r="H55" i="5"/>
  <c r="I54" i="5"/>
  <c r="H54" i="5"/>
  <c r="I53" i="5"/>
  <c r="H53" i="5"/>
  <c r="H51" i="5"/>
  <c r="I49" i="5"/>
  <c r="H49" i="5"/>
  <c r="F49" i="5"/>
  <c r="E49" i="5"/>
  <c r="D49" i="5"/>
  <c r="C49" i="5"/>
  <c r="B49" i="5"/>
  <c r="I48" i="5"/>
  <c r="H48" i="5"/>
  <c r="I47" i="5"/>
  <c r="H47" i="5"/>
  <c r="I46" i="5"/>
  <c r="H46" i="5"/>
  <c r="H44" i="5"/>
  <c r="I42" i="5"/>
  <c r="H42" i="5"/>
  <c r="F42" i="5"/>
  <c r="E42" i="5"/>
  <c r="D42" i="5"/>
  <c r="C42" i="5"/>
  <c r="B42" i="5"/>
  <c r="I41" i="5"/>
  <c r="H41" i="5"/>
  <c r="F41" i="5"/>
  <c r="E41" i="5"/>
  <c r="D41" i="5"/>
  <c r="C41" i="5"/>
  <c r="B41" i="5"/>
  <c r="I39" i="5"/>
  <c r="H39" i="5"/>
  <c r="I37" i="5"/>
  <c r="H37" i="5"/>
  <c r="H35" i="5"/>
  <c r="I29" i="5"/>
  <c r="H29" i="5"/>
  <c r="F29" i="5"/>
  <c r="E29" i="5"/>
  <c r="D29" i="5"/>
  <c r="C29" i="5"/>
  <c r="B29" i="5"/>
  <c r="I28" i="5"/>
  <c r="H28" i="5"/>
  <c r="I27" i="5"/>
  <c r="H27" i="5"/>
  <c r="I26" i="5"/>
  <c r="H26" i="5"/>
  <c r="H24" i="5"/>
  <c r="F24" i="5"/>
  <c r="E24" i="5"/>
  <c r="D24" i="5"/>
  <c r="C24" i="5"/>
  <c r="B24" i="5"/>
  <c r="I22" i="5"/>
  <c r="H22" i="5"/>
  <c r="F22" i="5"/>
  <c r="E22" i="5"/>
  <c r="D22" i="5"/>
  <c r="C22" i="5"/>
  <c r="B22" i="5"/>
  <c r="I21" i="5"/>
  <c r="H21" i="5"/>
  <c r="I20" i="5"/>
  <c r="H20" i="5"/>
  <c r="I19" i="5"/>
  <c r="H19" i="5"/>
  <c r="H17" i="5"/>
  <c r="F17" i="5"/>
  <c r="E17" i="5"/>
  <c r="D17" i="5"/>
  <c r="C17" i="5"/>
  <c r="B17" i="5"/>
  <c r="I15" i="5"/>
  <c r="H15" i="5"/>
  <c r="F15" i="5"/>
  <c r="E15" i="5"/>
  <c r="D15" i="5"/>
  <c r="C15" i="5"/>
  <c r="B15" i="5"/>
  <c r="I14" i="5"/>
  <c r="H14" i="5"/>
  <c r="F14" i="5"/>
  <c r="E14" i="5"/>
  <c r="D14" i="5"/>
  <c r="C14" i="5"/>
  <c r="B14" i="5"/>
  <c r="I12" i="5"/>
  <c r="H12" i="5"/>
  <c r="I10" i="5"/>
  <c r="H10" i="5"/>
  <c r="F10" i="5"/>
  <c r="E10" i="5"/>
  <c r="D10" i="5"/>
  <c r="C10" i="5"/>
  <c r="B10" i="5"/>
  <c r="I9" i="5"/>
  <c r="H9" i="5"/>
  <c r="F9" i="5"/>
  <c r="E9" i="5"/>
  <c r="D9" i="5"/>
  <c r="C9" i="5"/>
  <c r="B9" i="5"/>
  <c r="I8" i="5"/>
  <c r="H8" i="5"/>
  <c r="F8" i="5"/>
  <c r="E8" i="5"/>
  <c r="D8" i="5"/>
  <c r="C8" i="5"/>
  <c r="B8" i="5"/>
  <c r="I7" i="5"/>
  <c r="H7" i="5"/>
  <c r="F7" i="5"/>
  <c r="E7" i="5"/>
  <c r="D7" i="5"/>
  <c r="C7" i="5"/>
  <c r="B7" i="5"/>
  <c r="H5" i="5"/>
  <c r="I37" i="4"/>
  <c r="H37" i="4"/>
  <c r="F37" i="4"/>
  <c r="E37" i="4"/>
  <c r="D37" i="4"/>
  <c r="C37" i="4"/>
  <c r="B37" i="4"/>
  <c r="I36" i="4"/>
  <c r="H36" i="4"/>
  <c r="I35" i="4"/>
  <c r="H35" i="4"/>
  <c r="I34" i="4"/>
  <c r="H34" i="4"/>
  <c r="H32" i="4"/>
  <c r="F32" i="4"/>
  <c r="E32" i="4"/>
  <c r="D32" i="4"/>
  <c r="C32" i="4"/>
  <c r="B32" i="4"/>
  <c r="I30" i="4"/>
  <c r="H30" i="4"/>
  <c r="I29" i="4"/>
  <c r="H29" i="4"/>
  <c r="I28" i="4"/>
  <c r="H28" i="4"/>
  <c r="H26" i="4"/>
  <c r="F26" i="4"/>
  <c r="E26" i="4"/>
  <c r="D26" i="4"/>
  <c r="C26" i="4"/>
  <c r="B26" i="4"/>
  <c r="I24" i="4"/>
  <c r="H24" i="4"/>
  <c r="F24" i="4"/>
  <c r="E24" i="4"/>
  <c r="D24" i="4"/>
  <c r="C24" i="4"/>
  <c r="B24" i="4"/>
  <c r="I23" i="4"/>
  <c r="H23" i="4"/>
  <c r="I22" i="4"/>
  <c r="H22" i="4"/>
  <c r="I21" i="4"/>
  <c r="H21" i="4"/>
  <c r="H19" i="4"/>
  <c r="I17" i="4"/>
  <c r="H17" i="4"/>
  <c r="F17" i="4"/>
  <c r="E17" i="4"/>
  <c r="D17" i="4"/>
  <c r="C17" i="4"/>
  <c r="B17" i="4"/>
  <c r="I16" i="4"/>
  <c r="H16" i="4"/>
  <c r="F16" i="4"/>
  <c r="E16" i="4"/>
  <c r="D16" i="4"/>
  <c r="C16" i="4"/>
  <c r="B16" i="4"/>
  <c r="I14" i="4"/>
  <c r="H14" i="4"/>
  <c r="I12" i="4"/>
  <c r="H12" i="4"/>
  <c r="F12" i="4"/>
  <c r="E12" i="4"/>
  <c r="D12" i="4"/>
  <c r="C12" i="4"/>
  <c r="B12" i="4"/>
  <c r="I11" i="4"/>
  <c r="H11" i="4"/>
  <c r="I9" i="4"/>
  <c r="H9" i="4"/>
  <c r="F9" i="4"/>
  <c r="E9" i="4"/>
  <c r="D9" i="4"/>
  <c r="C9" i="4"/>
  <c r="B9" i="4"/>
  <c r="I8" i="4"/>
  <c r="H8" i="4"/>
  <c r="I7" i="4"/>
  <c r="H7" i="4"/>
  <c r="H5" i="4"/>
  <c r="I54" i="3"/>
  <c r="H54" i="3"/>
  <c r="F54" i="3"/>
  <c r="E54" i="3"/>
  <c r="D54" i="3"/>
  <c r="C54" i="3"/>
  <c r="B54" i="3"/>
  <c r="I53" i="3"/>
  <c r="H53" i="3"/>
  <c r="F53" i="3"/>
  <c r="E53" i="3"/>
  <c r="D53" i="3"/>
  <c r="C53" i="3"/>
  <c r="B53" i="3"/>
  <c r="I52" i="3"/>
  <c r="H52" i="3"/>
  <c r="F52" i="3"/>
  <c r="E52" i="3"/>
  <c r="D52" i="3"/>
  <c r="C52" i="3"/>
  <c r="B52" i="3"/>
  <c r="H50" i="3"/>
  <c r="I46" i="3"/>
  <c r="H46" i="3"/>
  <c r="F46" i="3"/>
  <c r="E46" i="3"/>
  <c r="D46" i="3"/>
  <c r="C46" i="3"/>
  <c r="B46" i="3"/>
  <c r="I45" i="3"/>
  <c r="H45" i="3"/>
  <c r="I44" i="3"/>
  <c r="H44" i="3"/>
  <c r="I43" i="3"/>
  <c r="H43" i="3"/>
  <c r="I42" i="3"/>
  <c r="H42" i="3"/>
  <c r="I39" i="3"/>
  <c r="H39" i="3"/>
  <c r="F39" i="3"/>
  <c r="E39" i="3"/>
  <c r="D39" i="3"/>
  <c r="C39" i="3"/>
  <c r="B39" i="3"/>
  <c r="I38" i="3"/>
  <c r="H38" i="3"/>
  <c r="I37" i="3"/>
  <c r="H37" i="3"/>
  <c r="F37" i="3"/>
  <c r="E37" i="3"/>
  <c r="D37" i="3"/>
  <c r="C37" i="3"/>
  <c r="B37" i="3"/>
  <c r="I36" i="3"/>
  <c r="H36" i="3"/>
  <c r="I35" i="3"/>
  <c r="H35" i="3"/>
  <c r="I34" i="3"/>
  <c r="H34" i="3"/>
  <c r="I33" i="3"/>
  <c r="H33" i="3"/>
  <c r="I30" i="3"/>
  <c r="H30" i="3"/>
  <c r="F30" i="3"/>
  <c r="E30" i="3"/>
  <c r="D30" i="3"/>
  <c r="C30" i="3"/>
  <c r="B30" i="3"/>
  <c r="I28" i="3"/>
  <c r="H28" i="3"/>
  <c r="F28" i="3"/>
  <c r="E28" i="3"/>
  <c r="D28" i="3"/>
  <c r="C28" i="3"/>
  <c r="B28" i="3"/>
  <c r="I27" i="3"/>
  <c r="H27" i="3"/>
  <c r="I26" i="3"/>
  <c r="H26" i="3"/>
  <c r="I25" i="3"/>
  <c r="H25" i="3"/>
  <c r="I24" i="3"/>
  <c r="H24" i="3"/>
  <c r="I23" i="3"/>
  <c r="H23" i="3"/>
  <c r="I22" i="3"/>
  <c r="H22" i="3"/>
  <c r="I21" i="3"/>
  <c r="H21" i="3"/>
  <c r="I20" i="3"/>
  <c r="H20" i="3"/>
  <c r="I17" i="3"/>
  <c r="H17" i="3"/>
  <c r="I15" i="3"/>
  <c r="H15" i="3"/>
  <c r="F15" i="3"/>
  <c r="E15" i="3"/>
  <c r="D15" i="3"/>
  <c r="C15" i="3"/>
  <c r="B15" i="3"/>
  <c r="I14" i="3"/>
  <c r="H14" i="3"/>
  <c r="I13" i="3"/>
  <c r="H13" i="3"/>
  <c r="I12" i="3"/>
  <c r="H12" i="3"/>
  <c r="I11" i="3"/>
  <c r="H11" i="3"/>
  <c r="I10" i="3"/>
  <c r="H10" i="3"/>
  <c r="I9" i="3"/>
  <c r="H9" i="3"/>
  <c r="I8" i="3"/>
  <c r="H8" i="3"/>
  <c r="H5" i="3"/>
  <c r="J57" i="2"/>
  <c r="I57" i="2"/>
  <c r="G57" i="2"/>
  <c r="F57" i="2"/>
  <c r="E57" i="2"/>
  <c r="D57" i="2"/>
  <c r="C57" i="2"/>
  <c r="J56" i="2"/>
  <c r="I56" i="2"/>
  <c r="J55" i="2"/>
  <c r="I55" i="2"/>
  <c r="I53" i="2"/>
  <c r="J49" i="2"/>
  <c r="I49" i="2"/>
  <c r="G49" i="2"/>
  <c r="F49" i="2"/>
  <c r="E49" i="2"/>
  <c r="D49" i="2"/>
  <c r="C49" i="2"/>
  <c r="J48" i="2"/>
  <c r="I48" i="2"/>
  <c r="J47" i="2"/>
  <c r="I47" i="2"/>
  <c r="I45" i="2"/>
  <c r="J41" i="2"/>
  <c r="I41" i="2"/>
  <c r="G41" i="2"/>
  <c r="F41" i="2"/>
  <c r="E41" i="2"/>
  <c r="D41" i="2"/>
  <c r="C41" i="2"/>
  <c r="J40" i="2"/>
  <c r="I40" i="2"/>
  <c r="J39" i="2"/>
  <c r="I39" i="2"/>
  <c r="J38" i="2"/>
  <c r="I38" i="2"/>
  <c r="J37" i="2"/>
  <c r="I37" i="2"/>
  <c r="I35" i="2"/>
  <c r="J28" i="2"/>
  <c r="I28" i="2"/>
  <c r="G28" i="2"/>
  <c r="F28" i="2"/>
  <c r="E28" i="2"/>
  <c r="D28" i="2"/>
  <c r="C28" i="2"/>
  <c r="J26" i="2"/>
  <c r="I26" i="2"/>
  <c r="J24" i="2"/>
  <c r="I24" i="2"/>
  <c r="G24" i="2"/>
  <c r="F24" i="2"/>
  <c r="E24" i="2"/>
  <c r="D24" i="2"/>
  <c r="C24" i="2"/>
  <c r="J23" i="2"/>
  <c r="I23" i="2"/>
  <c r="J22" i="2"/>
  <c r="I22" i="2"/>
  <c r="J21" i="2"/>
  <c r="I21" i="2"/>
  <c r="J20" i="2"/>
  <c r="I20" i="2"/>
  <c r="J19" i="2"/>
  <c r="I19" i="2"/>
  <c r="J17" i="2"/>
  <c r="I17" i="2"/>
  <c r="G17" i="2"/>
  <c r="F17" i="2"/>
  <c r="E17" i="2"/>
  <c r="D17" i="2"/>
  <c r="C17" i="2"/>
  <c r="J16" i="2"/>
  <c r="I16" i="2"/>
  <c r="J15" i="2"/>
  <c r="I15" i="2"/>
  <c r="J14" i="2"/>
  <c r="I14" i="2"/>
  <c r="J11" i="2"/>
  <c r="I11" i="2"/>
  <c r="G11" i="2"/>
  <c r="F11" i="2"/>
  <c r="E11" i="2"/>
  <c r="D11" i="2"/>
  <c r="C11" i="2"/>
  <c r="J10" i="2"/>
  <c r="I10" i="2"/>
  <c r="J9" i="2"/>
  <c r="I9" i="2"/>
  <c r="I5" i="2"/>
  <c r="G5" i="2"/>
  <c r="F5" i="2"/>
  <c r="E5" i="2"/>
  <c r="D5" i="2"/>
  <c r="C5" i="2"/>
  <c r="I102" i="1"/>
  <c r="H102" i="1"/>
  <c r="I101" i="1"/>
  <c r="H101" i="1"/>
  <c r="I100" i="1"/>
  <c r="H100" i="1"/>
  <c r="F99" i="1"/>
  <c r="E99" i="1"/>
  <c r="D99" i="1"/>
  <c r="C99" i="1"/>
  <c r="B99" i="1"/>
  <c r="H98" i="1"/>
  <c r="I94" i="1"/>
  <c r="H94" i="1"/>
  <c r="F94" i="1"/>
  <c r="E94" i="1"/>
  <c r="D94" i="1"/>
  <c r="C94" i="1"/>
  <c r="B94" i="1"/>
  <c r="I93" i="1"/>
  <c r="H93" i="1"/>
  <c r="I92" i="1"/>
  <c r="H92" i="1"/>
  <c r="F91" i="1"/>
  <c r="E91" i="1"/>
  <c r="D91" i="1"/>
  <c r="C91" i="1"/>
  <c r="B91" i="1"/>
  <c r="H90" i="1"/>
  <c r="I82" i="1"/>
  <c r="H82" i="1"/>
  <c r="F82" i="1"/>
  <c r="E82" i="1"/>
  <c r="D82" i="1"/>
  <c r="C82" i="1"/>
  <c r="B82" i="1"/>
  <c r="I81" i="1"/>
  <c r="H81" i="1"/>
  <c r="F81" i="1"/>
  <c r="E81" i="1"/>
  <c r="D81" i="1"/>
  <c r="C81" i="1"/>
  <c r="B81" i="1"/>
  <c r="I80" i="1"/>
  <c r="H80" i="1"/>
  <c r="F80" i="1"/>
  <c r="E80" i="1"/>
  <c r="D80" i="1"/>
  <c r="C80" i="1"/>
  <c r="B80" i="1"/>
  <c r="I79" i="1"/>
  <c r="H79" i="1"/>
  <c r="F79" i="1"/>
  <c r="E79" i="1"/>
  <c r="D79" i="1"/>
  <c r="C79" i="1"/>
  <c r="B79" i="1"/>
  <c r="I76" i="1"/>
  <c r="H76" i="1"/>
  <c r="F76" i="1"/>
  <c r="E76" i="1"/>
  <c r="D76" i="1"/>
  <c r="C76" i="1"/>
  <c r="B76" i="1"/>
  <c r="I75" i="1"/>
  <c r="H75" i="1"/>
  <c r="F75" i="1"/>
  <c r="E75" i="1"/>
  <c r="D75" i="1"/>
  <c r="C75" i="1"/>
  <c r="B75" i="1"/>
  <c r="I74" i="1"/>
  <c r="H74" i="1"/>
  <c r="F74" i="1"/>
  <c r="E74" i="1"/>
  <c r="D74" i="1"/>
  <c r="C74" i="1"/>
  <c r="B74" i="1"/>
  <c r="I73" i="1"/>
  <c r="H73" i="1"/>
  <c r="F73" i="1"/>
  <c r="E73" i="1"/>
  <c r="D73" i="1"/>
  <c r="C73" i="1"/>
  <c r="B73" i="1"/>
  <c r="I70" i="1"/>
  <c r="H70" i="1"/>
  <c r="H68" i="1"/>
  <c r="F68" i="1"/>
  <c r="E68" i="1"/>
  <c r="D68" i="1"/>
  <c r="C68" i="1"/>
  <c r="B68" i="1"/>
  <c r="I64" i="1"/>
  <c r="H64" i="1"/>
  <c r="F64" i="1"/>
  <c r="E64" i="1"/>
  <c r="D64" i="1"/>
  <c r="C64" i="1"/>
  <c r="B64" i="1"/>
  <c r="I63" i="1"/>
  <c r="H63" i="1"/>
  <c r="I62" i="1"/>
  <c r="H62" i="1"/>
  <c r="F62" i="1"/>
  <c r="E62" i="1"/>
  <c r="D62" i="1"/>
  <c r="C62" i="1"/>
  <c r="B62" i="1"/>
  <c r="I61" i="1"/>
  <c r="H61" i="1"/>
  <c r="I60" i="1"/>
  <c r="H60" i="1"/>
  <c r="I59" i="1"/>
  <c r="H59" i="1"/>
  <c r="I58" i="1"/>
  <c r="H58" i="1"/>
  <c r="I57" i="1"/>
  <c r="H57" i="1"/>
  <c r="I56" i="1"/>
  <c r="H56" i="1"/>
  <c r="I55" i="1"/>
  <c r="H55" i="1"/>
  <c r="H53" i="1"/>
  <c r="F53" i="1"/>
  <c r="E53" i="1"/>
  <c r="D53" i="1"/>
  <c r="C53" i="1"/>
  <c r="B53" i="1"/>
  <c r="I48" i="1"/>
  <c r="H48" i="1"/>
  <c r="F48" i="1"/>
  <c r="E48" i="1"/>
  <c r="D48" i="1"/>
  <c r="C48" i="1"/>
  <c r="B48" i="1"/>
  <c r="I47" i="1"/>
  <c r="H47" i="1"/>
  <c r="F47" i="1"/>
  <c r="E47" i="1"/>
  <c r="D47" i="1"/>
  <c r="C47" i="1"/>
  <c r="B47" i="1"/>
  <c r="I46" i="1"/>
  <c r="H46" i="1"/>
  <c r="F46" i="1"/>
  <c r="E46" i="1"/>
  <c r="D46" i="1"/>
  <c r="C46" i="1"/>
  <c r="B46" i="1"/>
  <c r="I42" i="1"/>
  <c r="H42" i="1"/>
  <c r="F42" i="1"/>
  <c r="E42" i="1"/>
  <c r="D42" i="1"/>
  <c r="C42" i="1"/>
  <c r="B42" i="1"/>
  <c r="I41" i="1"/>
  <c r="H41" i="1"/>
  <c r="F41" i="1"/>
  <c r="E41" i="1"/>
  <c r="D41" i="1"/>
  <c r="C41" i="1"/>
  <c r="B41" i="1"/>
  <c r="I40" i="1"/>
  <c r="H40" i="1"/>
  <c r="F40" i="1"/>
  <c r="E40" i="1"/>
  <c r="D40" i="1"/>
  <c r="C40" i="1"/>
  <c r="B40" i="1"/>
  <c r="I39" i="1"/>
  <c r="H39" i="1"/>
  <c r="F39" i="1"/>
  <c r="E39" i="1"/>
  <c r="D39" i="1"/>
  <c r="C39" i="1"/>
  <c r="B39" i="1"/>
  <c r="I38" i="1"/>
  <c r="H38" i="1"/>
  <c r="F38" i="1"/>
  <c r="E38" i="1"/>
  <c r="D38" i="1"/>
  <c r="C38" i="1"/>
  <c r="B38" i="1"/>
  <c r="I37" i="1"/>
  <c r="H37" i="1"/>
  <c r="F37" i="1"/>
  <c r="E37" i="1"/>
  <c r="D37" i="1"/>
  <c r="C37" i="1"/>
  <c r="B37" i="1"/>
  <c r="I36" i="1"/>
  <c r="H36" i="1"/>
  <c r="F36" i="1"/>
  <c r="E36" i="1"/>
  <c r="D36" i="1"/>
  <c r="C36" i="1"/>
  <c r="B36" i="1"/>
  <c r="I35" i="1"/>
  <c r="H35" i="1"/>
  <c r="F35" i="1"/>
  <c r="E35" i="1"/>
  <c r="D35" i="1"/>
  <c r="C35" i="1"/>
  <c r="B35" i="1"/>
  <c r="I34" i="1"/>
  <c r="H34" i="1"/>
  <c r="F34" i="1"/>
  <c r="E34" i="1"/>
  <c r="D34" i="1"/>
  <c r="C34" i="1"/>
  <c r="B34" i="1"/>
  <c r="I33" i="1"/>
  <c r="H33" i="1"/>
  <c r="F33" i="1"/>
  <c r="E33" i="1"/>
  <c r="D33" i="1"/>
  <c r="C33" i="1"/>
  <c r="B33" i="1"/>
  <c r="H31" i="1"/>
  <c r="F31" i="1"/>
  <c r="E31" i="1"/>
  <c r="D31" i="1"/>
  <c r="C31" i="1"/>
  <c r="B31" i="1"/>
  <c r="I24" i="1"/>
  <c r="H24" i="1"/>
  <c r="F24" i="1"/>
  <c r="E24" i="1"/>
  <c r="D24" i="1"/>
  <c r="C24" i="1"/>
  <c r="B24" i="1"/>
  <c r="I23" i="1"/>
  <c r="H23" i="1"/>
  <c r="F23" i="1"/>
  <c r="E23" i="1"/>
  <c r="D23" i="1"/>
  <c r="C23" i="1"/>
  <c r="B23" i="1"/>
  <c r="I22" i="1"/>
  <c r="H22" i="1"/>
  <c r="F22" i="1"/>
  <c r="E22" i="1"/>
  <c r="D22" i="1"/>
  <c r="C22" i="1"/>
  <c r="B22" i="1"/>
  <c r="I21" i="1"/>
  <c r="H21" i="1"/>
  <c r="F21" i="1"/>
  <c r="E21" i="1"/>
  <c r="D21" i="1"/>
  <c r="C21" i="1"/>
  <c r="B21" i="1"/>
  <c r="I19" i="1"/>
  <c r="H19" i="1"/>
  <c r="F19" i="1"/>
  <c r="E19" i="1"/>
  <c r="D19" i="1"/>
  <c r="C19" i="1"/>
  <c r="B19" i="1"/>
  <c r="I18" i="1"/>
  <c r="H18" i="1"/>
  <c r="F18" i="1"/>
  <c r="E18" i="1"/>
  <c r="D18" i="1"/>
  <c r="C18" i="1"/>
  <c r="B18" i="1"/>
  <c r="I16" i="1"/>
  <c r="H16" i="1"/>
  <c r="F16" i="1"/>
  <c r="E16" i="1"/>
  <c r="D16" i="1"/>
  <c r="C16" i="1"/>
  <c r="B16" i="1"/>
  <c r="I15" i="1"/>
  <c r="H15" i="1"/>
  <c r="I14" i="1"/>
  <c r="H14" i="1"/>
  <c r="F14" i="1"/>
  <c r="E14" i="1"/>
  <c r="D14" i="1"/>
  <c r="C14" i="1"/>
  <c r="B14" i="1"/>
  <c r="I13" i="1"/>
  <c r="H13" i="1"/>
  <c r="I12" i="1"/>
  <c r="H12" i="1"/>
  <c r="I11" i="1"/>
  <c r="H11" i="1"/>
  <c r="I10" i="1"/>
  <c r="H10" i="1"/>
  <c r="I9" i="1"/>
  <c r="H9" i="1"/>
  <c r="F9" i="1"/>
  <c r="E9" i="1"/>
  <c r="D9" i="1"/>
  <c r="C9" i="1"/>
  <c r="B9" i="1"/>
  <c r="I8" i="1"/>
  <c r="H8" i="1"/>
  <c r="I7" i="1"/>
  <c r="H7" i="1"/>
  <c r="H5" i="1"/>
</calcChain>
</file>

<file path=xl/sharedStrings.xml><?xml version="1.0" encoding="utf-8"?>
<sst xmlns="http://schemas.openxmlformats.org/spreadsheetml/2006/main" count="615" uniqueCount="244">
  <si>
    <t>Spark New Zealand</t>
  </si>
  <si>
    <t>Group result - reported</t>
  </si>
  <si>
    <t>$m</t>
  </si>
  <si>
    <t>%</t>
  </si>
  <si>
    <t>Operating revenues and other gains</t>
  </si>
  <si>
    <t>Operating expenses</t>
  </si>
  <si>
    <t>EBITDAI</t>
  </si>
  <si>
    <t>Finance income</t>
  </si>
  <si>
    <t>Finance expense</t>
  </si>
  <si>
    <t>Depreciation and amortisation expense</t>
  </si>
  <si>
    <t>Net investment income</t>
  </si>
  <si>
    <t>Net earnings before income tax</t>
  </si>
  <si>
    <t>Tax expense</t>
  </si>
  <si>
    <t>Net earnings for the period</t>
  </si>
  <si>
    <t>Capital expenditure</t>
  </si>
  <si>
    <t>Free cash flows</t>
  </si>
  <si>
    <t>Reported EBITDAI margin</t>
  </si>
  <si>
    <t>Reported effective tax rate</t>
  </si>
  <si>
    <t>Capital expenditure to operating revenues</t>
  </si>
  <si>
    <t>Reported basic and diluted earnings per share (cents)</t>
  </si>
  <si>
    <t>Group result - adjusted</t>
  </si>
  <si>
    <t>Spark presents adjusted EBITDAI and adjusted net earnings when the year includes significant items greater than $25 million. There were no adjusting items in FY19 and H1 FY20.  FY18 included $49 million of costs of change and adjusted EBITDAI and adjusted net earnings are as follows:</t>
  </si>
  <si>
    <t>Adjusted operating expenses</t>
  </si>
  <si>
    <t>Adjusted EBITDAI</t>
  </si>
  <si>
    <t>Adjusted net earnings before income tax</t>
  </si>
  <si>
    <t>Adjusted tax expense</t>
  </si>
  <si>
    <t>Adjusted net earnings for the period</t>
  </si>
  <si>
    <t xml:space="preserve">The tax effect on costs of change in H1 FY18 is $4m and in H2 FY18 is $10m. </t>
  </si>
  <si>
    <t>Adjusted EBITDAI margin</t>
  </si>
  <si>
    <t>Adjusted effective tax rate</t>
  </si>
  <si>
    <t>Adjusted basic and diluted earnings per share (cents)</t>
  </si>
  <si>
    <t>Gross margin by product</t>
  </si>
  <si>
    <t>Mobile</t>
  </si>
  <si>
    <t>Voice</t>
  </si>
  <si>
    <t>Broadband</t>
  </si>
  <si>
    <t>Cloud, security and service management</t>
  </si>
  <si>
    <t>Procurement and partners</t>
  </si>
  <si>
    <t>Other managed services</t>
  </si>
  <si>
    <t>Other product</t>
  </si>
  <si>
    <t>Total product gross margin</t>
  </si>
  <si>
    <t>Other gains</t>
  </si>
  <si>
    <t>Total gross margin</t>
  </si>
  <si>
    <t>Connections</t>
  </si>
  <si>
    <t>`</t>
  </si>
  <si>
    <t>000's</t>
  </si>
  <si>
    <t>Mobile connections</t>
  </si>
  <si>
    <r>
      <t xml:space="preserve">Voice connections by type </t>
    </r>
    <r>
      <rPr>
        <b/>
        <vertAlign val="superscript"/>
        <sz val="10"/>
        <color theme="1"/>
        <rFont val="Calibri"/>
        <family val="2"/>
        <scheme val="minor"/>
      </rPr>
      <t>1</t>
    </r>
  </si>
  <si>
    <t>POTS &amp; ISDN</t>
  </si>
  <si>
    <t>VoIP</t>
  </si>
  <si>
    <t>Voice over wireless</t>
  </si>
  <si>
    <t>Broadband connections</t>
  </si>
  <si>
    <t>Copper</t>
  </si>
  <si>
    <t>Fibre</t>
  </si>
  <si>
    <t>Wireless</t>
  </si>
  <si>
    <r>
      <rPr>
        <b/>
        <vertAlign val="superscript"/>
        <sz val="10"/>
        <color theme="1"/>
        <rFont val="Calibri"/>
        <family val="2"/>
        <scheme val="minor"/>
      </rPr>
      <t>1</t>
    </r>
    <r>
      <rPr>
        <sz val="10"/>
        <color theme="1"/>
        <rFont val="Calibri"/>
        <family val="2"/>
        <scheme val="minor"/>
      </rPr>
      <t xml:space="preserve"> Voice connections include all voice technology types, including POTS,  ISDN, VoIP and wireless voice.  Voice connections exclude connections where Spark also provide a bundled broadband service, but include all wholesale voice connections (including those where the underlying customer has a bundled broadband service).</t>
    </r>
  </si>
  <si>
    <t>Group FTE's</t>
  </si>
  <si>
    <t>#</t>
  </si>
  <si>
    <t>FTE permanent</t>
  </si>
  <si>
    <t xml:space="preserve">FTE contractors </t>
  </si>
  <si>
    <t>Total FTE</t>
  </si>
  <si>
    <t>Dividends</t>
  </si>
  <si>
    <t>$</t>
  </si>
  <si>
    <t>Ordinary dividends (cents per share)</t>
  </si>
  <si>
    <t>Special dividends (cents per share)</t>
  </si>
  <si>
    <t>Group operating revenues and other gains</t>
  </si>
  <si>
    <t>Operating revenues</t>
  </si>
  <si>
    <t>Service revenue</t>
  </si>
  <si>
    <t>Non-service revenue</t>
  </si>
  <si>
    <t xml:space="preserve">Voice </t>
  </si>
  <si>
    <t>Access</t>
  </si>
  <si>
    <t>Calling</t>
  </si>
  <si>
    <t>Other voice revenue</t>
  </si>
  <si>
    <t>Other operating revenue</t>
  </si>
  <si>
    <t>Total operating revenues</t>
  </si>
  <si>
    <t>Total operating revenues and other gains</t>
  </si>
  <si>
    <t>Operating revenues includes revenues from Consumer, Business, Wholesale and other customer segments.</t>
  </si>
  <si>
    <t>Wireless broadband revenues and connections are included in broadband revenues and connections.</t>
  </si>
  <si>
    <t>Operating revenues and other gains by customer segment</t>
  </si>
  <si>
    <t>Consumer</t>
  </si>
  <si>
    <t>Business</t>
  </si>
  <si>
    <t>Wholesale and other</t>
  </si>
  <si>
    <t>Eliminations</t>
  </si>
  <si>
    <t>Finance lease interest income</t>
  </si>
  <si>
    <t>Other interest income</t>
  </si>
  <si>
    <t>Dividend income</t>
  </si>
  <si>
    <t>Share of associates' and joint ventures' net losses</t>
  </si>
  <si>
    <t>Revenue classification changes</t>
  </si>
  <si>
    <t>As part of the ongoing revision of the Agile business model, the management of certain product lines have been reallocated from one part of the business to another.  The details of the key changes and the associated impact on revenue reporting are as follows:</t>
  </si>
  <si>
    <t>Product name</t>
  </si>
  <si>
    <t>Services provided</t>
  </si>
  <si>
    <t>Previous category</t>
  </si>
  <si>
    <t>New category</t>
  </si>
  <si>
    <t>Videoconferencing</t>
  </si>
  <si>
    <t>Provision of videoconferencing and other collaboration services over an IT based platform</t>
  </si>
  <si>
    <t>Group operating expenses</t>
  </si>
  <si>
    <t>Product costs</t>
  </si>
  <si>
    <t>Other product costs</t>
  </si>
  <si>
    <t>Labour</t>
  </si>
  <si>
    <t>Other operating expenses</t>
  </si>
  <si>
    <t>Network support costs</t>
  </si>
  <si>
    <t>Computer costs</t>
  </si>
  <si>
    <t>Accommodation costs</t>
  </si>
  <si>
    <t>Advertising, promotions and communication</t>
  </si>
  <si>
    <t>Bad debts</t>
  </si>
  <si>
    <t>Impairment expense</t>
  </si>
  <si>
    <t>Costs of change</t>
  </si>
  <si>
    <t>Other</t>
  </si>
  <si>
    <t>Total operating expenses</t>
  </si>
  <si>
    <t>Finance expense on debt</t>
  </si>
  <si>
    <t>Other interest and finance expense</t>
  </si>
  <si>
    <t>Lease interest expense</t>
  </si>
  <si>
    <t>Leased customer equipment interest expense</t>
  </si>
  <si>
    <t>Capitalised interest</t>
  </si>
  <si>
    <t>Depreciation - property, plant and equipment</t>
  </si>
  <si>
    <t>Depreciation - right-of-use assets</t>
  </si>
  <si>
    <t>Depreciation - leased customer equipment assets</t>
  </si>
  <si>
    <t>Amortisation of intangibles</t>
  </si>
  <si>
    <t>Less: costs of change</t>
  </si>
  <si>
    <t>Analysis &amp; KPI's - Mobile</t>
  </si>
  <si>
    <t>Mobile revenue by type (Consumer and Business)</t>
  </si>
  <si>
    <t>Mobile service revenue</t>
  </si>
  <si>
    <r>
      <t xml:space="preserve">Mobile non-service revenue </t>
    </r>
    <r>
      <rPr>
        <b/>
        <vertAlign val="superscript"/>
        <sz val="10"/>
        <color theme="1"/>
        <rFont val="Calibri"/>
        <family val="2"/>
        <scheme val="minor"/>
      </rPr>
      <t>1</t>
    </r>
  </si>
  <si>
    <r>
      <t>Wholesale and other customer segment mobile revenue</t>
    </r>
    <r>
      <rPr>
        <vertAlign val="superscript"/>
        <sz val="10"/>
        <color theme="1"/>
        <rFont val="Calibri"/>
        <family val="2"/>
        <scheme val="minor"/>
      </rPr>
      <t>2</t>
    </r>
  </si>
  <si>
    <t>Total mobile revenue</t>
  </si>
  <si>
    <r>
      <t>Mobile product costs</t>
    </r>
    <r>
      <rPr>
        <vertAlign val="superscript"/>
        <sz val="10"/>
        <color theme="1"/>
        <rFont val="Calibri"/>
        <family val="2"/>
        <scheme val="minor"/>
      </rPr>
      <t>3</t>
    </r>
  </si>
  <si>
    <t>Mobile gross margin</t>
  </si>
  <si>
    <t>Mobile gross margin %</t>
  </si>
  <si>
    <t>Total mobile revenue by customer segment</t>
  </si>
  <si>
    <t>Average revenue per user (ARPU) - 6 month active</t>
  </si>
  <si>
    <t>Consumer and Business</t>
  </si>
  <si>
    <t>$ per month</t>
  </si>
  <si>
    <t>Total ARPU</t>
  </si>
  <si>
    <t>Pay-monthly ARPU</t>
  </si>
  <si>
    <t>Prepaid ARPU</t>
  </si>
  <si>
    <t>Number of mobile connections at period end - 6 month active - Consumer and Business</t>
  </si>
  <si>
    <t>Pay-monthly connections</t>
  </si>
  <si>
    <t>Prepaid connections</t>
  </si>
  <si>
    <t>Internal connections</t>
  </si>
  <si>
    <t>Total mobile connections</t>
  </si>
  <si>
    <r>
      <rPr>
        <b/>
        <vertAlign val="superscript"/>
        <sz val="10"/>
        <color theme="1"/>
        <rFont val="Calibri"/>
        <family val="2"/>
        <scheme val="minor"/>
      </rPr>
      <t>1</t>
    </r>
    <r>
      <rPr>
        <sz val="10"/>
        <color theme="1"/>
        <rFont val="Calibri"/>
        <family val="2"/>
        <scheme val="minor"/>
      </rPr>
      <t xml:space="preserve"> Mobile non-service revenue includes handset sales and mobile interconnect.</t>
    </r>
  </si>
  <si>
    <r>
      <rPr>
        <vertAlign val="superscript"/>
        <sz val="10"/>
        <color theme="1"/>
        <rFont val="Calibri"/>
        <family val="2"/>
        <scheme val="minor"/>
      </rPr>
      <t>2</t>
    </r>
    <r>
      <rPr>
        <sz val="10"/>
        <color theme="1"/>
        <rFont val="Calibri"/>
        <family val="2"/>
        <scheme val="minor"/>
      </rPr>
      <t xml:space="preserve"> Includes MVNO revenue.</t>
    </r>
  </si>
  <si>
    <r>
      <rPr>
        <vertAlign val="superscript"/>
        <sz val="10"/>
        <color theme="1"/>
        <rFont val="Calibri"/>
        <family val="2"/>
        <scheme val="minor"/>
      </rPr>
      <t>3</t>
    </r>
    <r>
      <rPr>
        <sz val="10"/>
        <color theme="1"/>
        <rFont val="Calibri"/>
        <family val="2"/>
        <scheme val="minor"/>
      </rPr>
      <t xml:space="preserve"> Includes handset, interconnect and cellphone tower access costs.</t>
    </r>
  </si>
  <si>
    <t>Analysis &amp; KPI's - Voice</t>
  </si>
  <si>
    <t>Revenue by type</t>
  </si>
  <si>
    <t>Total voice revenue</t>
  </si>
  <si>
    <r>
      <t>Voice product costs</t>
    </r>
    <r>
      <rPr>
        <vertAlign val="superscript"/>
        <sz val="10"/>
        <color theme="1"/>
        <rFont val="Calibri"/>
        <family val="2"/>
        <scheme val="minor"/>
      </rPr>
      <t>1</t>
    </r>
  </si>
  <si>
    <t>Voice gross margin</t>
  </si>
  <si>
    <t>Voice gross margin %</t>
  </si>
  <si>
    <t>Voice connections by type</t>
  </si>
  <si>
    <t>POTS and ISDN</t>
  </si>
  <si>
    <t>Total voice connections</t>
  </si>
  <si>
    <t>Voice connections by customer segment</t>
  </si>
  <si>
    <r>
      <rPr>
        <vertAlign val="superscript"/>
        <sz val="10"/>
        <color theme="1"/>
        <rFont val="Calibri"/>
        <family val="2"/>
        <scheme val="minor"/>
      </rPr>
      <t xml:space="preserve">1 </t>
    </r>
    <r>
      <rPr>
        <sz val="10"/>
        <color theme="1"/>
        <rFont val="Calibri"/>
        <family val="2"/>
        <scheme val="minor"/>
      </rPr>
      <t>Includes voice access (baseband), interconnect, and international calling costs.</t>
    </r>
  </si>
  <si>
    <t>Analysis &amp; KPI's - Broadband</t>
  </si>
  <si>
    <t>Total broadband revenue</t>
  </si>
  <si>
    <r>
      <t>Broadband product costs</t>
    </r>
    <r>
      <rPr>
        <vertAlign val="superscript"/>
        <sz val="10"/>
        <color theme="1"/>
        <rFont val="Calibri"/>
        <family val="2"/>
        <scheme val="minor"/>
      </rPr>
      <t>2</t>
    </r>
  </si>
  <si>
    <t>Broadband gross margin</t>
  </si>
  <si>
    <t>Broadband gross margin %</t>
  </si>
  <si>
    <t>Broadband connections by technology</t>
  </si>
  <si>
    <t>Total broadband connections</t>
  </si>
  <si>
    <t>Broadband connections by segment</t>
  </si>
  <si>
    <r>
      <rPr>
        <vertAlign val="superscript"/>
        <sz val="10"/>
        <color theme="1"/>
        <rFont val="Calibri"/>
        <family val="2"/>
        <scheme val="minor"/>
      </rPr>
      <t xml:space="preserve">2 </t>
    </r>
    <r>
      <rPr>
        <sz val="10"/>
        <color theme="1"/>
        <rFont val="Calibri"/>
        <family val="2"/>
        <scheme val="minor"/>
      </rPr>
      <t>Includes broadband access (UBA/UCLL/Fibre), modem and e-mail platform support costs.</t>
    </r>
  </si>
  <si>
    <t>Analysis &amp; KPI's - Cloud, Security and Service management</t>
  </si>
  <si>
    <t>Cloud, Security and Service management revenue</t>
  </si>
  <si>
    <t>Cloud, Security and Service management product costs</t>
  </si>
  <si>
    <t>Cloud, Security and Service management gross margin</t>
  </si>
  <si>
    <t>Cloud, Security and Service management gross margin %</t>
  </si>
  <si>
    <r>
      <t>Contribution margin (approximated) %</t>
    </r>
    <r>
      <rPr>
        <vertAlign val="superscript"/>
        <sz val="10"/>
        <color theme="1"/>
        <rFont val="Calibri"/>
        <family val="2"/>
        <scheme val="minor"/>
      </rPr>
      <t>1</t>
    </r>
  </si>
  <si>
    <r>
      <rPr>
        <vertAlign val="superscript"/>
        <sz val="10"/>
        <color theme="1"/>
        <rFont val="Calibri"/>
        <family val="2"/>
        <scheme val="minor"/>
      </rPr>
      <t>1</t>
    </r>
    <r>
      <rPr>
        <sz val="10"/>
        <color theme="1"/>
        <rFont val="Calibri"/>
        <family val="2"/>
        <scheme val="minor"/>
      </rPr>
      <t xml:space="preserve"> Contribution margin is defined as reported gross margin less labour and other costs that are directly attributable to the implementation and ongoing support of specific contract services.</t>
    </r>
  </si>
  <si>
    <t>Analysis &amp; KPI's - Procurement and Partners</t>
  </si>
  <si>
    <t>Procurement and partners revenue</t>
  </si>
  <si>
    <t>Procurement and partners product costs</t>
  </si>
  <si>
    <t>Procurement and partners gross margin</t>
  </si>
  <si>
    <t>Procurement and partners gross margin %</t>
  </si>
  <si>
    <t>Analysis &amp; KPI's - Other managed services</t>
  </si>
  <si>
    <t>Managed data and networks</t>
  </si>
  <si>
    <t>Other managed services revenue</t>
  </si>
  <si>
    <r>
      <t>Other managed services product costs</t>
    </r>
    <r>
      <rPr>
        <vertAlign val="superscript"/>
        <sz val="10"/>
        <color theme="1"/>
        <rFont val="Calibri"/>
        <family val="2"/>
        <scheme val="minor"/>
      </rPr>
      <t>2</t>
    </r>
  </si>
  <si>
    <t>Other managed services gross margin</t>
  </si>
  <si>
    <t>Other managed services gross margin %</t>
  </si>
  <si>
    <r>
      <rPr>
        <vertAlign val="superscript"/>
        <sz val="10"/>
        <color theme="1"/>
        <rFont val="Calibri"/>
        <family val="2"/>
        <scheme val="minor"/>
      </rPr>
      <t>2</t>
    </r>
    <r>
      <rPr>
        <sz val="10"/>
        <color theme="1"/>
        <rFont val="Calibri"/>
        <family val="2"/>
        <scheme val="minor"/>
      </rPr>
      <t xml:space="preserve"> Includes wide area network access, international data, network backhaul and videoconferencing platform costs.</t>
    </r>
  </si>
  <si>
    <t>Statement of cash flows</t>
  </si>
  <si>
    <t>Cash flows from operating activities</t>
  </si>
  <si>
    <t>Cash received from customers</t>
  </si>
  <si>
    <t>Interest receipts</t>
  </si>
  <si>
    <t>Dividend receipts</t>
  </si>
  <si>
    <t>Payments to suppliers and employees</t>
  </si>
  <si>
    <t>Payments for income tax</t>
  </si>
  <si>
    <t>Payments for interest on debt</t>
  </si>
  <si>
    <t>Payments for interest on leases</t>
  </si>
  <si>
    <t>Payments for interest on leased customer equipment assets</t>
  </si>
  <si>
    <t>Net cash flows from operating activities</t>
  </si>
  <si>
    <t>Cash flows from investing activities</t>
  </si>
  <si>
    <t>Proceeds from sale of property, plant and equipment</t>
  </si>
  <si>
    <t>Proceeds from sale of business</t>
  </si>
  <si>
    <t>Proceeds from long-term investments</t>
  </si>
  <si>
    <t>Payments for purchase of businesses</t>
  </si>
  <si>
    <t>Payments for, and advances to, long-term investments</t>
  </si>
  <si>
    <t>Payments for purchase of property, plant and equipment and intangibles</t>
  </si>
  <si>
    <t>Payments for capitalised interest</t>
  </si>
  <si>
    <t>Net cash flows from investing activities</t>
  </si>
  <si>
    <t>Cash flows from financing activities</t>
  </si>
  <si>
    <t>Net proceeds from debt</t>
  </si>
  <si>
    <t>Receipts from finance leases</t>
  </si>
  <si>
    <t>Payments for dividends</t>
  </si>
  <si>
    <t>Payments for leases</t>
  </si>
  <si>
    <t>Payments for leased customer equipment assets</t>
  </si>
  <si>
    <t>Net cash flows from financing activities</t>
  </si>
  <si>
    <t>Net cash flow</t>
  </si>
  <si>
    <t xml:space="preserve">Opening cash position </t>
  </si>
  <si>
    <t xml:space="preserve">Closing cash position </t>
  </si>
  <si>
    <t>Analysis &amp; KPIs - Free cash flows</t>
  </si>
  <si>
    <t>excluding</t>
  </si>
  <si>
    <t>Increase/(decrease) in working capital</t>
  </si>
  <si>
    <t>Underlying free cash flow</t>
  </si>
  <si>
    <t>including</t>
  </si>
  <si>
    <t>(Increase)/decrease in working capital</t>
  </si>
  <si>
    <t>Free cashflow</t>
  </si>
  <si>
    <t>Analysis &amp; KPIs - Movement in working capital</t>
  </si>
  <si>
    <t xml:space="preserve">excluding </t>
  </si>
  <si>
    <t>Impairments</t>
  </si>
  <si>
    <t>EBITDAI excluding impairments and other gains</t>
  </si>
  <si>
    <t>Net cash flows from operating activities excluding dividends, tax and net interest</t>
  </si>
  <si>
    <t>less</t>
  </si>
  <si>
    <t>Cash conversion</t>
  </si>
  <si>
    <t>Group capital expenditure</t>
  </si>
  <si>
    <t>Cloud</t>
  </si>
  <si>
    <t>Converged Communications Network (CCN)</t>
  </si>
  <si>
    <t xml:space="preserve">International cable construction and capacity purchases </t>
  </si>
  <si>
    <t>IT systems</t>
  </si>
  <si>
    <t>Mobile network</t>
  </si>
  <si>
    <t>Core network infrastructure</t>
  </si>
  <si>
    <t>Total capital expenditure</t>
  </si>
  <si>
    <t>Capital expenditure is presented on an accruals basis, and includes purchase of property, plant and equipment and intangible assets, capacity purchases (including Southern Cross) but excludes leased customer equipment assets.</t>
  </si>
  <si>
    <t>Analysis &amp; KPI's - Capital expenditure depreciation and amortisation</t>
  </si>
  <si>
    <r>
      <t xml:space="preserve">On adoption of NZ IFRS 16 </t>
    </r>
    <r>
      <rPr>
        <i/>
        <sz val="10"/>
        <color theme="1"/>
        <rFont val="Calibri"/>
        <family val="2"/>
        <scheme val="minor"/>
      </rPr>
      <t>Leases</t>
    </r>
    <r>
      <rPr>
        <sz val="10"/>
        <color theme="1"/>
        <rFont val="Calibri"/>
        <family val="2"/>
        <scheme val="minor"/>
      </rPr>
      <t>, assets associated with capacity arrangements which were previously recognised within intangible assets have been reclassified to right-of-use assets. Payments for capacity purchases remain within Spark’s definition of capital expenditure. Total depreciation on property plant and equipment, depreciation on capacity right-of-use assets and amortisation of intangibles is reconciled below:</t>
    </r>
  </si>
  <si>
    <r>
      <t>Depreciation - right-of-use assets</t>
    </r>
    <r>
      <rPr>
        <b/>
        <vertAlign val="superscript"/>
        <sz val="10"/>
        <color theme="1"/>
        <rFont val="Calibri"/>
        <family val="2"/>
        <scheme val="minor"/>
      </rPr>
      <t>1</t>
    </r>
  </si>
  <si>
    <t>Total capital expenditure depreciation and amortisation</t>
  </si>
  <si>
    <r>
      <rPr>
        <b/>
        <vertAlign val="superscript"/>
        <sz val="10"/>
        <color theme="1"/>
        <rFont val="Calibri"/>
        <family val="2"/>
        <scheme val="minor"/>
      </rPr>
      <t>1</t>
    </r>
    <r>
      <rPr>
        <sz val="10"/>
        <color theme="1"/>
        <rFont val="Calibri"/>
        <family val="2"/>
        <scheme val="minor"/>
      </rPr>
      <t xml:space="preserve"> Includes depreciation on capacity right-of-use assets only as these are included within Spark’s definition of capital expenditure. </t>
    </r>
  </si>
  <si>
    <t>H1 FY18</t>
  </si>
  <si>
    <t>H2 FY18</t>
  </si>
  <si>
    <t>H1 FY19</t>
  </si>
  <si>
    <t>H2 FY19</t>
  </si>
  <si>
    <t>H1 FY20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</si>
</sst>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0;\(#,##0\);\-"/>
    <numFmt numFmtId="165" formatCode="#,##0.0%_);\(#,##0.0%\);\-\%_)"/>
    <numFmt numFmtId="166" formatCode="0.0%"/>
    <numFmt numFmtId="167" formatCode="0.0"/>
    <numFmt numFmtId="168" formatCode="_(* #,##0.00_);_(* \(#,##0.00\);_(* &quot;-&quot;??_);_(@_)"/>
    <numFmt numFmtId="169" formatCode="_(* #,##0_);_(* \(#,##0\);_(* &quot;-&quot;??_);_(@_)"/>
    <numFmt numFmtId="170" formatCode="#,##0.00_);\-\(#,##0.00\);\-_)"/>
    <numFmt numFmtId="171" formatCode="#,##0.00_);\(#,##0.00\);\-_)"/>
    <numFmt numFmtId="172" formatCode="#,##0.00\ ;\(#,##0.00\);\-"/>
    <numFmt numFmtId="173" formatCode="#,##0_);\(#,##0\);\-_)"/>
    <numFmt numFmtId="174" formatCode="_(* #,##0_);_(* \(#,##0\);_(* \-_);_(@_)"/>
  </numFmts>
  <fonts count="25" x14ac:knownFonts="1">
    <font>
      <sz val="10"/>
      <color theme="1"/>
      <name val="Calibri"/>
      <family val="2"/>
    </font>
    <font>
      <sz val="11"/>
      <color theme="1"/>
      <name val="Calibri"/>
      <family val="2"/>
      <scheme val="minor"/>
    </font>
    <font>
      <sz val="11"/>
      <color theme="1"/>
      <name val="Calibri"/>
      <family val="2"/>
      <scheme val="minor"/>
    </font>
    <font>
      <sz val="8"/>
      <name val="Verdana"/>
      <family val="2"/>
    </font>
    <font>
      <b/>
      <sz val="22"/>
      <color indexed="9"/>
      <name val="Calibri"/>
      <family val="2"/>
      <scheme val="minor"/>
    </font>
    <font>
      <b/>
      <sz val="10"/>
      <color indexed="9"/>
      <name val="Calibri"/>
      <family val="2"/>
      <scheme val="minor"/>
    </font>
    <font>
      <sz val="10"/>
      <color theme="1"/>
      <name val="Calibri"/>
      <family val="2"/>
      <scheme val="minor"/>
    </font>
    <font>
      <b/>
      <sz val="14"/>
      <name val="Calibri"/>
      <family val="2"/>
      <scheme val="minor"/>
    </font>
    <font>
      <b/>
      <sz val="16"/>
      <name val="Calibri"/>
      <family val="2"/>
      <scheme val="minor"/>
    </font>
    <font>
      <b/>
      <sz val="10"/>
      <color theme="1"/>
      <name val="Calibri"/>
      <family val="2"/>
      <scheme val="minor"/>
    </font>
    <font>
      <sz val="10"/>
      <color theme="1"/>
      <name val="Calibri"/>
      <family val="2"/>
    </font>
    <font>
      <sz val="10"/>
      <name val="Calibri"/>
      <family val="2"/>
      <scheme val="minor"/>
    </font>
    <font>
      <b/>
      <vertAlign val="superscript"/>
      <sz val="10"/>
      <color theme="1"/>
      <name val="Calibri"/>
      <family val="2"/>
      <scheme val="minor"/>
    </font>
    <font>
      <b/>
      <sz val="10"/>
      <name val="Calibri"/>
      <family val="2"/>
      <scheme val="minor"/>
    </font>
    <font>
      <sz val="10"/>
      <name val="Arial"/>
      <family val="2"/>
    </font>
    <font>
      <vertAlign val="superscript"/>
      <sz val="10"/>
      <color theme="1"/>
      <name val="Calibri"/>
      <family val="2"/>
      <scheme val="minor"/>
    </font>
    <font>
      <b/>
      <sz val="10"/>
      <color rgb="FF000000"/>
      <name val="Calibri"/>
      <family val="2"/>
      <scheme val="minor"/>
    </font>
    <font>
      <sz val="10"/>
      <color rgb="FF000000"/>
      <name val="Calibri"/>
      <family val="2"/>
      <scheme val="minor"/>
    </font>
    <font>
      <sz val="10"/>
      <color rgb="FF000000"/>
      <name val="Calibri"/>
      <family val="2"/>
    </font>
    <font>
      <i/>
      <sz val="10"/>
      <color rgb="FF000000"/>
      <name val="Calibri"/>
      <family val="2"/>
    </font>
    <font>
      <b/>
      <sz val="10"/>
      <color rgb="FF000000"/>
      <name val="Calibri"/>
      <family val="2"/>
    </font>
    <font>
      <i/>
      <sz val="10"/>
      <color theme="1"/>
      <name val="Calibri"/>
      <family val="2"/>
      <scheme val="minor"/>
    </font>
    <font>
      <i/>
      <sz val="10"/>
      <color rgb="FF000000"/>
      <name val="Calibri"/>
      <family val="2"/>
      <scheme val="minor"/>
    </font>
    <font>
      <i/>
      <sz val="10"/>
      <name val="Calibri"/>
      <family val="2"/>
      <scheme val="minor"/>
    </font>
    <font>
      <b/>
      <sz val="10"/>
      <color theme="1"/>
      <name val="Calibri"/>
      <family val="2"/>
    </font>
  </fonts>
  <fills count="4">
    <fill>
      <patternFill patternType="none"/>
    </fill>
    <fill>
      <patternFill patternType="gray125"/>
    </fill>
    <fill>
      <patternFill patternType="solid">
        <fgColor rgb="FF53565A"/>
        <bgColor indexed="64"/>
      </patternFill>
    </fill>
    <fill>
      <patternFill patternType="solid">
        <fgColor theme="0" tint="-4.9989318521683403E-2"/>
        <bgColor indexed="64"/>
      </patternFill>
    </fill>
  </fills>
  <borders count="7">
    <border>
      <left/>
      <right/>
      <top/>
      <bottom/>
      <diagonal/>
    </border>
    <border>
      <left/>
      <right/>
      <top style="thin">
        <color indexed="64"/>
      </top>
      <bottom style="thin">
        <color indexed="64"/>
      </bottom>
      <diagonal/>
    </border>
    <border>
      <left/>
      <right/>
      <top/>
      <bottom style="thin">
        <color indexed="64"/>
      </bottom>
      <diagonal/>
    </border>
    <border>
      <left/>
      <right/>
      <top style="thin">
        <color auto="1"/>
      </top>
      <bottom/>
      <diagonal/>
    </border>
    <border>
      <left/>
      <right/>
      <top style="thin">
        <color indexed="64"/>
      </top>
      <bottom style="thin">
        <color theme="0" tint="-0.24994659260841701"/>
      </bottom>
      <diagonal/>
    </border>
    <border>
      <left/>
      <right/>
      <top style="thin">
        <color auto="1"/>
      </top>
      <bottom style="medium">
        <color auto="1"/>
      </bottom>
      <diagonal/>
    </border>
    <border>
      <left/>
      <right/>
      <top/>
      <bottom style="thin">
        <color theme="0" tint="-0.14993743705557422"/>
      </bottom>
      <diagonal/>
    </border>
  </borders>
  <cellStyleXfs count="10">
    <xf numFmtId="0" fontId="0" fillId="0" borderId="0"/>
    <xf numFmtId="168" fontId="10" fillId="0" borderId="0" applyFont="0" applyFill="0" applyBorder="0" applyAlignment="0" applyProtection="0"/>
    <xf numFmtId="9" fontId="10" fillId="0" borderId="0" applyFont="0" applyFill="0" applyBorder="0" applyAlignment="0" applyProtection="0"/>
    <xf numFmtId="0" fontId="3" fillId="0" borderId="0"/>
    <xf numFmtId="0" fontId="1" fillId="0" borderId="0"/>
    <xf numFmtId="0" fontId="3" fillId="0" borderId="0"/>
    <xf numFmtId="0" fontId="14" fillId="0" borderId="0" applyFont="0" applyFill="0" applyBorder="0" applyAlignment="0" applyProtection="0"/>
    <xf numFmtId="168" fontId="2" fillId="0" borderId="0" applyFont="0" applyFill="0" applyBorder="0" applyAlignment="0" applyProtection="0"/>
    <xf numFmtId="0" fontId="1" fillId="0" borderId="0"/>
    <xf numFmtId="0" fontId="1" fillId="0" borderId="0"/>
  </cellStyleXfs>
  <cellXfs count="133">
    <xf numFmtId="0" fontId="0" fillId="0" borderId="0" xfId="0"/>
    <xf numFmtId="0" fontId="4" fillId="2" borderId="0" xfId="3" applyFont="1" applyFill="1"/>
    <xf numFmtId="0" fontId="5" fillId="2" borderId="0" xfId="3" applyFont="1" applyFill="1"/>
    <xf numFmtId="0" fontId="6" fillId="0" borderId="0" xfId="4" applyFont="1"/>
    <xf numFmtId="0" fontId="7" fillId="3" borderId="1" xfId="5" applyFont="1" applyFill="1" applyBorder="1"/>
    <xf numFmtId="0" fontId="8" fillId="3" borderId="1" xfId="5" applyFont="1" applyFill="1" applyBorder="1"/>
    <xf numFmtId="0" fontId="9" fillId="0" borderId="0" xfId="4" applyFont="1" applyAlignment="1">
      <alignment horizontal="right"/>
    </xf>
    <xf numFmtId="0" fontId="9" fillId="0" borderId="2" xfId="4" applyFont="1" applyBorder="1" applyAlignment="1">
      <alignment horizontal="right"/>
    </xf>
    <xf numFmtId="0" fontId="9" fillId="0" borderId="0" xfId="4" applyFont="1" applyAlignment="1">
      <alignment horizontal="right" wrapText="1"/>
    </xf>
    <xf numFmtId="164" fontId="6" fillId="0" borderId="0" xfId="4" applyNumberFormat="1" applyFont="1"/>
    <xf numFmtId="164" fontId="6" fillId="0" borderId="3" xfId="4" applyNumberFormat="1" applyFont="1" applyBorder="1"/>
    <xf numFmtId="165" fontId="6" fillId="0" borderId="3" xfId="2" applyNumberFormat="1" applyFont="1" applyBorder="1" applyAlignment="1">
      <alignment horizontal="right"/>
    </xf>
    <xf numFmtId="166" fontId="6" fillId="0" borderId="0" xfId="2" applyNumberFormat="1" applyFont="1"/>
    <xf numFmtId="165" fontId="6" fillId="0" borderId="0" xfId="2" applyNumberFormat="1" applyFont="1" applyAlignment="1">
      <alignment horizontal="right"/>
    </xf>
    <xf numFmtId="0" fontId="9" fillId="0" borderId="0" xfId="4" applyFont="1"/>
    <xf numFmtId="164" fontId="9" fillId="0" borderId="1" xfId="4" applyNumberFormat="1" applyFont="1" applyBorder="1"/>
    <xf numFmtId="165" fontId="9" fillId="0" borderId="1" xfId="2" applyNumberFormat="1" applyFont="1" applyBorder="1" applyAlignment="1">
      <alignment horizontal="right"/>
    </xf>
    <xf numFmtId="165" fontId="6" fillId="0" borderId="0" xfId="4" applyNumberFormat="1" applyFont="1"/>
    <xf numFmtId="0" fontId="6" fillId="0" borderId="0" xfId="4" applyFont="1" applyAlignment="1">
      <alignment wrapText="1"/>
    </xf>
    <xf numFmtId="165" fontId="11" fillId="0" borderId="0" xfId="2" applyNumberFormat="1" applyFont="1" applyAlignment="1">
      <alignment horizontal="right"/>
    </xf>
    <xf numFmtId="165" fontId="6" fillId="0" borderId="0" xfId="2" applyNumberFormat="1" applyFont="1"/>
    <xf numFmtId="167" fontId="6" fillId="0" borderId="0" xfId="4" applyNumberFormat="1" applyFont="1"/>
    <xf numFmtId="2" fontId="6" fillId="0" borderId="0" xfId="4" applyNumberFormat="1" applyFont="1"/>
    <xf numFmtId="169" fontId="6" fillId="0" borderId="0" xfId="1" applyNumberFormat="1" applyFont="1"/>
    <xf numFmtId="0" fontId="6" fillId="0" borderId="0" xfId="4" applyFont="1" applyAlignment="1">
      <alignment vertical="top" wrapText="1"/>
    </xf>
    <xf numFmtId="165" fontId="6" fillId="0" borderId="0" xfId="4" applyNumberFormat="1" applyFont="1" applyAlignment="1">
      <alignment vertical="top" wrapText="1"/>
    </xf>
    <xf numFmtId="0" fontId="6" fillId="0" borderId="0" xfId="4" applyFont="1" applyAlignment="1">
      <alignment horizontal="left" vertical="top" wrapText="1"/>
    </xf>
    <xf numFmtId="0" fontId="9" fillId="0" borderId="0" xfId="4" applyFont="1" applyAlignment="1">
      <alignment horizontal="left" vertical="top" wrapText="1"/>
    </xf>
    <xf numFmtId="164" fontId="6" fillId="0" borderId="0" xfId="4" applyNumberFormat="1" applyFont="1" applyAlignment="1">
      <alignment horizontal="right" vertical="top" wrapText="1"/>
    </xf>
    <xf numFmtId="164" fontId="9" fillId="0" borderId="3" xfId="4" applyNumberFormat="1" applyFont="1" applyBorder="1" applyAlignment="1">
      <alignment horizontal="right" vertical="top" wrapText="1"/>
    </xf>
    <xf numFmtId="164" fontId="9" fillId="0" borderId="3" xfId="4" applyNumberFormat="1" applyFont="1" applyBorder="1"/>
    <xf numFmtId="165" fontId="9" fillId="0" borderId="3" xfId="2" applyNumberFormat="1" applyFont="1" applyBorder="1" applyAlignment="1">
      <alignment horizontal="right"/>
    </xf>
    <xf numFmtId="0" fontId="6" fillId="0" borderId="2" xfId="4" applyFont="1" applyBorder="1" applyAlignment="1">
      <alignment vertical="top"/>
    </xf>
    <xf numFmtId="0" fontId="6" fillId="0" borderId="0" xfId="4" applyFont="1" applyAlignment="1">
      <alignment horizontal="left" indent="1"/>
    </xf>
    <xf numFmtId="0" fontId="9" fillId="0" borderId="2" xfId="4" applyFont="1" applyBorder="1" applyAlignment="1">
      <alignment horizontal="right" wrapText="1"/>
    </xf>
    <xf numFmtId="170" fontId="6" fillId="0" borderId="0" xfId="4" applyNumberFormat="1" applyFont="1"/>
    <xf numFmtId="171" fontId="6" fillId="0" borderId="0" xfId="4" applyNumberFormat="1" applyFont="1"/>
    <xf numFmtId="170" fontId="6" fillId="0" borderId="2" xfId="4" applyNumberFormat="1" applyFont="1" applyBorder="1"/>
    <xf numFmtId="171" fontId="6" fillId="0" borderId="2" xfId="4" applyNumberFormat="1" applyFont="1" applyBorder="1"/>
    <xf numFmtId="166" fontId="6" fillId="0" borderId="3" xfId="2" applyNumberFormat="1" applyFont="1" applyBorder="1" applyAlignment="1">
      <alignment horizontal="right"/>
    </xf>
    <xf numFmtId="0" fontId="6" fillId="0" borderId="0" xfId="4" applyFont="1" applyAlignment="1">
      <alignment horizontal="left" indent="2"/>
    </xf>
    <xf numFmtId="166" fontId="6" fillId="0" borderId="0" xfId="2" applyNumberFormat="1" applyFont="1" applyBorder="1"/>
    <xf numFmtId="164" fontId="6" fillId="0" borderId="2" xfId="4" applyNumberFormat="1" applyFont="1" applyBorder="1"/>
    <xf numFmtId="0" fontId="13" fillId="0" borderId="2" xfId="4" applyFont="1" applyBorder="1" applyAlignment="1">
      <alignment horizontal="left" vertical="top"/>
    </xf>
    <xf numFmtId="0" fontId="13" fillId="0" borderId="0" xfId="4" applyFont="1" applyAlignment="1">
      <alignment horizontal="left" vertical="top"/>
    </xf>
    <xf numFmtId="0" fontId="11" fillId="0" borderId="2" xfId="6" applyFont="1" applyBorder="1" applyAlignment="1">
      <alignment horizontal="right"/>
    </xf>
    <xf numFmtId="0" fontId="6" fillId="0" borderId="4" xfId="4" applyFont="1" applyBorder="1" applyAlignment="1">
      <alignment vertical="top" wrapText="1"/>
    </xf>
    <xf numFmtId="0" fontId="6" fillId="0" borderId="4" xfId="4" applyFont="1" applyBorder="1" applyAlignment="1">
      <alignment vertical="top"/>
    </xf>
    <xf numFmtId="0" fontId="6" fillId="0" borderId="4" xfId="4" applyFont="1" applyBorder="1" applyAlignment="1">
      <alignment horizontal="left" vertical="top"/>
    </xf>
    <xf numFmtId="0" fontId="11" fillId="0" borderId="0" xfId="4" applyFont="1"/>
    <xf numFmtId="168" fontId="13" fillId="0" borderId="0" xfId="7" applyFont="1" applyAlignment="1">
      <alignment horizontal="right"/>
    </xf>
    <xf numFmtId="168" fontId="13" fillId="0" borderId="0" xfId="7" quotePrefix="1" applyFont="1" applyAlignment="1">
      <alignment horizontal="right"/>
    </xf>
    <xf numFmtId="0" fontId="11" fillId="0" borderId="0" xfId="7" applyNumberFormat="1" applyFont="1"/>
    <xf numFmtId="0" fontId="13" fillId="0" borderId="0" xfId="4" applyFont="1"/>
    <xf numFmtId="0" fontId="11" fillId="0" borderId="0" xfId="4" applyFont="1" applyAlignment="1">
      <alignment horizontal="left" indent="1"/>
    </xf>
    <xf numFmtId="165" fontId="6" fillId="0" borderId="2" xfId="2" applyNumberFormat="1" applyFont="1" applyBorder="1" applyAlignment="1">
      <alignment horizontal="right"/>
    </xf>
    <xf numFmtId="164" fontId="9" fillId="0" borderId="0" xfId="4" applyNumberFormat="1" applyFont="1"/>
    <xf numFmtId="166" fontId="6" fillId="0" borderId="0" xfId="2" applyNumberFormat="1" applyFont="1" applyAlignment="1">
      <alignment horizontal="right"/>
    </xf>
    <xf numFmtId="0" fontId="9" fillId="0" borderId="0" xfId="4" applyFont="1" applyAlignment="1">
      <alignment wrapText="1"/>
    </xf>
    <xf numFmtId="0" fontId="9" fillId="0" borderId="0" xfId="4" applyFont="1" applyAlignment="1">
      <alignment vertical="top"/>
    </xf>
    <xf numFmtId="172" fontId="6" fillId="0" borderId="0" xfId="4" applyNumberFormat="1" applyFont="1"/>
    <xf numFmtId="173" fontId="6" fillId="0" borderId="0" xfId="4" applyNumberFormat="1" applyFont="1"/>
    <xf numFmtId="173" fontId="6" fillId="0" borderId="3" xfId="4" applyNumberFormat="1" applyFont="1" applyBorder="1"/>
    <xf numFmtId="0" fontId="6" fillId="0" borderId="0" xfId="4" applyFont="1" applyAlignment="1">
      <alignment horizontal="left"/>
    </xf>
    <xf numFmtId="0" fontId="6" fillId="0" borderId="0" xfId="4" applyFont="1" applyAlignment="1">
      <alignment horizontal="right"/>
    </xf>
    <xf numFmtId="165" fontId="6" fillId="0" borderId="0" xfId="2" applyNumberFormat="1" applyFont="1" applyBorder="1" applyAlignment="1">
      <alignment horizontal="right"/>
    </xf>
    <xf numFmtId="0" fontId="6" fillId="0" borderId="0" xfId="8" applyFont="1"/>
    <xf numFmtId="0" fontId="9" fillId="0" borderId="2" xfId="8" applyFont="1" applyBorder="1" applyAlignment="1">
      <alignment horizontal="right"/>
    </xf>
    <xf numFmtId="0" fontId="16" fillId="0" borderId="0" xfId="0" applyFont="1" applyAlignment="1">
      <alignment horizontal="left" vertical="center" wrapText="1"/>
    </xf>
    <xf numFmtId="164" fontId="6" fillId="0" borderId="0" xfId="8" applyNumberFormat="1" applyFont="1"/>
    <xf numFmtId="164" fontId="6" fillId="0" borderId="3" xfId="8" applyNumberFormat="1" applyFont="1" applyBorder="1"/>
    <xf numFmtId="0" fontId="17" fillId="0" borderId="0" xfId="0" applyFont="1" applyAlignment="1">
      <alignment horizontal="left" vertical="center" wrapText="1"/>
    </xf>
    <xf numFmtId="174" fontId="11" fillId="0" borderId="0" xfId="0" applyNumberFormat="1" applyFont="1" applyAlignment="1">
      <alignment horizontal="right" vertical="center" wrapText="1"/>
    </xf>
    <xf numFmtId="0" fontId="6" fillId="0" borderId="0" xfId="8" applyFont="1" applyAlignment="1">
      <alignment vertical="center"/>
    </xf>
    <xf numFmtId="164" fontId="6" fillId="0" borderId="0" xfId="8" applyNumberFormat="1" applyFont="1" applyAlignment="1">
      <alignment vertical="center"/>
    </xf>
    <xf numFmtId="165" fontId="6" fillId="0" borderId="0" xfId="2" applyNumberFormat="1" applyFont="1" applyAlignment="1">
      <alignment horizontal="right" vertical="center"/>
    </xf>
    <xf numFmtId="0" fontId="16" fillId="0" borderId="1" xfId="0" applyFont="1" applyBorder="1" applyAlignment="1">
      <alignment horizontal="left" vertical="center" wrapText="1"/>
    </xf>
    <xf numFmtId="174" fontId="13" fillId="0" borderId="1" xfId="0" applyNumberFormat="1" applyFont="1" applyBorder="1" applyAlignment="1">
      <alignment horizontal="right" vertical="center" wrapText="1"/>
    </xf>
    <xf numFmtId="164" fontId="9" fillId="0" borderId="1" xfId="8" applyNumberFormat="1" applyFont="1" applyBorder="1"/>
    <xf numFmtId="0" fontId="11" fillId="0" borderId="0" xfId="0" applyFont="1" applyAlignment="1">
      <alignment horizontal="left" vertical="center" wrapText="1"/>
    </xf>
    <xf numFmtId="174" fontId="13" fillId="0" borderId="0" xfId="0" applyNumberFormat="1" applyFont="1" applyAlignment="1">
      <alignment horizontal="right" vertical="center" wrapText="1"/>
    </xf>
    <xf numFmtId="0" fontId="16" fillId="0" borderId="3" xfId="0" applyFont="1" applyBorder="1" applyAlignment="1">
      <alignment horizontal="left" vertical="center" wrapText="1"/>
    </xf>
    <xf numFmtId="174" fontId="13" fillId="0" borderId="3" xfId="0" applyNumberFormat="1" applyFont="1" applyBorder="1" applyAlignment="1">
      <alignment horizontal="right" vertical="center" wrapText="1"/>
    </xf>
    <xf numFmtId="0" fontId="16" fillId="0" borderId="5" xfId="0" applyFont="1" applyBorder="1" applyAlignment="1">
      <alignment horizontal="left" vertical="center" wrapText="1"/>
    </xf>
    <xf numFmtId="174" fontId="13" fillId="0" borderId="5" xfId="0" applyNumberFormat="1" applyFont="1" applyBorder="1" applyAlignment="1">
      <alignment horizontal="right" vertical="center" wrapText="1"/>
    </xf>
    <xf numFmtId="164" fontId="6" fillId="0" borderId="5" xfId="8" applyNumberFormat="1" applyFont="1" applyBorder="1"/>
    <xf numFmtId="165" fontId="6" fillId="0" borderId="5" xfId="2" applyNumberFormat="1" applyFont="1" applyBorder="1" applyAlignment="1">
      <alignment horizontal="right"/>
    </xf>
    <xf numFmtId="0" fontId="17" fillId="0" borderId="6" xfId="0" applyFont="1" applyBorder="1" applyAlignment="1">
      <alignment horizontal="left" vertical="center" wrapText="1"/>
    </xf>
    <xf numFmtId="174" fontId="11" fillId="0" borderId="6" xfId="0" applyNumberFormat="1" applyFont="1" applyBorder="1" applyAlignment="1">
      <alignment horizontal="right" vertical="center" wrapText="1"/>
    </xf>
    <xf numFmtId="0" fontId="9" fillId="0" borderId="2" xfId="8" applyFont="1" applyBorder="1" applyAlignment="1">
      <alignment horizontal="right" wrapText="1"/>
    </xf>
    <xf numFmtId="0" fontId="18" fillId="0" borderId="0" xfId="0" applyFont="1" applyAlignment="1">
      <alignment vertical="center"/>
    </xf>
    <xf numFmtId="174" fontId="6" fillId="0" borderId="0" xfId="8" applyNumberFormat="1" applyFont="1"/>
    <xf numFmtId="0" fontId="18" fillId="0" borderId="0" xfId="0" applyFont="1" applyAlignment="1">
      <alignment horizontal="left" vertical="center" wrapText="1" indent="1"/>
    </xf>
    <xf numFmtId="174" fontId="6" fillId="0" borderId="0" xfId="8" applyNumberFormat="1" applyFont="1" applyAlignment="1">
      <alignment vertical="center"/>
    </xf>
    <xf numFmtId="0" fontId="19" fillId="0" borderId="0" xfId="0" applyFont="1" applyAlignment="1">
      <alignment vertical="center" wrapText="1"/>
    </xf>
    <xf numFmtId="0" fontId="20" fillId="0" borderId="5" xfId="0" applyFont="1" applyBorder="1" applyAlignment="1">
      <alignment vertical="center" wrapText="1"/>
    </xf>
    <xf numFmtId="174" fontId="9" fillId="0" borderId="5" xfId="8" applyNumberFormat="1" applyFont="1" applyBorder="1" applyAlignment="1">
      <alignment vertical="center"/>
    </xf>
    <xf numFmtId="0" fontId="9" fillId="0" borderId="0" xfId="8" applyFont="1" applyAlignment="1">
      <alignment vertical="center"/>
    </xf>
    <xf numFmtId="164" fontId="9" fillId="0" borderId="5" xfId="8" applyNumberFormat="1" applyFont="1" applyBorder="1" applyAlignment="1">
      <alignment vertical="center"/>
    </xf>
    <xf numFmtId="165" fontId="9" fillId="0" borderId="5" xfId="2" applyNumberFormat="1" applyFont="1" applyBorder="1" applyAlignment="1">
      <alignment horizontal="right" vertical="center"/>
    </xf>
    <xf numFmtId="0" fontId="21" fillId="0" borderId="0" xfId="8" applyFont="1"/>
    <xf numFmtId="0" fontId="9" fillId="0" borderId="0" xfId="8" applyFont="1"/>
    <xf numFmtId="0" fontId="22" fillId="0" borderId="0" xfId="0" applyFont="1" applyAlignment="1">
      <alignment horizontal="left" vertical="center" wrapText="1"/>
    </xf>
    <xf numFmtId="174" fontId="23" fillId="0" borderId="0" xfId="0" applyNumberFormat="1" applyFont="1" applyAlignment="1">
      <alignment horizontal="right" vertical="center" wrapText="1"/>
    </xf>
    <xf numFmtId="164" fontId="21" fillId="0" borderId="0" xfId="8" applyNumberFormat="1" applyFont="1"/>
    <xf numFmtId="165" fontId="21" fillId="0" borderId="0" xfId="2" applyNumberFormat="1" applyFont="1" applyAlignment="1">
      <alignment horizontal="right"/>
    </xf>
    <xf numFmtId="0" fontId="17" fillId="0" borderId="0" xfId="0" applyFont="1" applyAlignment="1">
      <alignment horizontal="left" vertical="center" wrapText="1" indent="1"/>
    </xf>
    <xf numFmtId="9" fontId="11" fillId="0" borderId="0" xfId="2" applyFont="1" applyAlignment="1">
      <alignment horizontal="right" vertical="center" wrapText="1"/>
    </xf>
    <xf numFmtId="0" fontId="6" fillId="0" borderId="0" xfId="9" applyFont="1"/>
    <xf numFmtId="0" fontId="9" fillId="0" borderId="2" xfId="9" applyFont="1" applyBorder="1" applyAlignment="1">
      <alignment horizontal="right"/>
    </xf>
    <xf numFmtId="164" fontId="6" fillId="0" borderId="0" xfId="9" applyNumberFormat="1" applyFont="1"/>
    <xf numFmtId="0" fontId="6" fillId="0" borderId="0" xfId="4" applyFont="1" applyAlignment="1">
      <alignment vertical="center"/>
    </xf>
    <xf numFmtId="164" fontId="6" fillId="0" borderId="3" xfId="4" applyNumberFormat="1" applyFont="1" applyBorder="1" applyAlignment="1">
      <alignment vertical="center"/>
    </xf>
    <xf numFmtId="165" fontId="6" fillId="0" borderId="3" xfId="2" applyNumberFormat="1" applyFont="1" applyBorder="1" applyAlignment="1">
      <alignment horizontal="right" vertical="center"/>
    </xf>
    <xf numFmtId="0" fontId="0" fillId="0" borderId="0" xfId="0" applyAlignment="1">
      <alignment vertical="center"/>
    </xf>
    <xf numFmtId="164" fontId="6" fillId="0" borderId="0" xfId="4" applyNumberFormat="1" applyFont="1" applyAlignment="1">
      <alignment vertical="center"/>
    </xf>
    <xf numFmtId="0" fontId="6" fillId="0" borderId="0" xfId="9" applyFont="1" applyAlignment="1">
      <alignment vertical="center" wrapText="1"/>
    </xf>
    <xf numFmtId="164" fontId="6" fillId="0" borderId="0" xfId="9" applyNumberFormat="1" applyFont="1" applyAlignment="1">
      <alignment vertical="center"/>
    </xf>
    <xf numFmtId="0" fontId="6" fillId="0" borderId="0" xfId="9" applyFont="1" applyAlignment="1">
      <alignment vertical="center"/>
    </xf>
    <xf numFmtId="164" fontId="6" fillId="0" borderId="2" xfId="9" applyNumberFormat="1" applyFont="1" applyBorder="1"/>
    <xf numFmtId="0" fontId="9" fillId="0" borderId="0" xfId="9" applyFont="1" applyAlignment="1">
      <alignment vertical="center" wrapText="1"/>
    </xf>
    <xf numFmtId="164" fontId="9" fillId="0" borderId="1" xfId="9" applyNumberFormat="1" applyFont="1" applyBorder="1" applyAlignment="1">
      <alignment vertical="center"/>
    </xf>
    <xf numFmtId="0" fontId="24" fillId="0" borderId="0" xfId="0" applyFont="1" applyAlignment="1">
      <alignment vertical="center"/>
    </xf>
    <xf numFmtId="164" fontId="9" fillId="0" borderId="1" xfId="4" applyNumberFormat="1" applyFont="1" applyBorder="1" applyAlignment="1">
      <alignment vertical="center"/>
    </xf>
    <xf numFmtId="165" fontId="9" fillId="0" borderId="1" xfId="2" applyNumberFormat="1" applyFont="1" applyBorder="1" applyAlignment="1">
      <alignment horizontal="right" vertical="center"/>
    </xf>
    <xf numFmtId="0" fontId="6" fillId="0" borderId="0" xfId="4" applyFont="1" applyAlignment="1">
      <alignment horizontal="left" vertical="top" wrapText="1"/>
    </xf>
    <xf numFmtId="0" fontId="9" fillId="0" borderId="0" xfId="4" applyFont="1" applyAlignment="1">
      <alignment horizontal="center" wrapText="1"/>
    </xf>
    <xf numFmtId="0" fontId="6" fillId="0" borderId="4" xfId="4" applyFont="1" applyBorder="1" applyAlignment="1">
      <alignment horizontal="left" vertical="top" wrapText="1"/>
    </xf>
    <xf numFmtId="0" fontId="6" fillId="0" borderId="0" xfId="4" applyFont="1" applyAlignment="1">
      <alignment horizontal="left" wrapText="1"/>
    </xf>
    <xf numFmtId="0" fontId="9" fillId="0" borderId="0" xfId="4" applyFont="1" applyAlignment="1">
      <alignment horizontal="left" vertical="top" wrapText="1"/>
    </xf>
    <xf numFmtId="0" fontId="9" fillId="0" borderId="0" xfId="4" applyFont="1" applyAlignment="1">
      <alignment horizontal="left" wrapText="1"/>
    </xf>
    <xf numFmtId="0" fontId="6" fillId="0" borderId="0" xfId="9" applyFont="1" applyAlignment="1">
      <alignment horizontal="left" wrapText="1"/>
    </xf>
    <xf numFmtId="0" fontId="6" fillId="0" borderId="0" xfId="9" applyFont="1" applyAlignment="1">
      <alignment horizontal="left" vertical="top" wrapText="1"/>
    </xf>
  </cellXfs>
  <cellStyles count="10">
    <cellStyle name="Comma" xfId="1" builtinId="3"/>
    <cellStyle name="Comma 2" xfId="7" xr:uid="{7A79FE23-15FB-4A84-BB85-F8151B7A7E74}"/>
    <cellStyle name="Comma 3 2" xfId="6" xr:uid="{4992802E-D3BF-461E-BCE5-3096473E1886}"/>
    <cellStyle name="Normal" xfId="0" builtinId="0"/>
    <cellStyle name="Normal 3" xfId="4" xr:uid="{B0943291-3F79-4B65-AA38-76CD11514D6D}"/>
    <cellStyle name="Normal 3 2" xfId="8" xr:uid="{749041EA-154F-43F7-A1BD-12472F58D31F}"/>
    <cellStyle name="Normal 6" xfId="9" xr:uid="{4013A8E4-0BE3-4CAA-92BB-4215C2FE66E5}"/>
    <cellStyle name="Normal_05LRP Overlays" xfId="3" xr:uid="{F56EAEDD-D30B-4DF8-A9C2-0D58FA504182}"/>
    <cellStyle name="Normal_Sarbox Analysis" xfId="5" xr:uid="{6C9557D2-48A6-4899-9CDA-AFDD21B988BE}"/>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elecom.tcnz.net\data\My%20Documents\Vidar\B%20ISBU\Input%20Data\DNNA\ActByMonth_02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MP\cache\OLK7D\Caroline%20Mode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bsys004\sydfiggs\Misc\Insurance%20Merger%20Plan\Insurance%20Merger%20Plan%20v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bsys002\finsponsydgs\Presentations\2004-05-20%20FSE\excel\FSE%20EE%2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EXCEL\M031\MNC\COMPANY\ENG\PBB\PROFIT.PBB\PROF_PBB.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t802143\Desktop\08.03%20-%20OTKA%20Agent\Telecom%20Mobile%20Pricing%20-%20effective%2014th%20March%2020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jbw-mel02\sys\EXCEL\M031\MNC\COMPANY\CHEM\WES\PROFIT.WES\PROF_W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98"/>
      <sheetName val="ACT99"/>
      <sheetName val="ACT2000"/>
      <sheetName val="ACT2000_Prop"/>
      <sheetName val="ACT2001"/>
      <sheetName val="ACT2002"/>
      <sheetName val="Budget2002"/>
      <sheetName val="VARTOBUD"/>
      <sheetName val="VARTO2001"/>
      <sheetName val="May Forecast"/>
      <sheetName val="VarTo MayForecast"/>
      <sheetName val="June Forecast"/>
      <sheetName val="VartoJuneForecast"/>
      <sheetName val="Sheet1"/>
      <sheetName val="BP 5 Year"/>
      <sheetName val="BP2003"/>
      <sheetName val="Planning Lookup"/>
      <sheetName val="Fixed Bus Graps"/>
      <sheetName val="Mapping"/>
      <sheetName val="Revenue"/>
      <sheetName val="HEADER"/>
    </sheetNames>
    <sheetDataSet>
      <sheetData sheetId="0"/>
      <sheetData sheetId="1">
        <row r="8">
          <cell r="B8" t="str">
            <v>JAN</v>
          </cell>
        </row>
        <row r="400">
          <cell r="B400">
            <v>768</v>
          </cell>
          <cell r="C400">
            <v>1320</v>
          </cell>
          <cell r="D400">
            <v>2466</v>
          </cell>
          <cell r="E400">
            <v>1783</v>
          </cell>
          <cell r="F400">
            <v>2202</v>
          </cell>
          <cell r="G400">
            <v>1047</v>
          </cell>
        </row>
        <row r="406">
          <cell r="B406">
            <v>-137</v>
          </cell>
          <cell r="C406">
            <v>418</v>
          </cell>
          <cell r="D406">
            <v>338</v>
          </cell>
          <cell r="E406">
            <v>293</v>
          </cell>
          <cell r="F406">
            <v>675</v>
          </cell>
          <cell r="G406">
            <v>116</v>
          </cell>
        </row>
        <row r="408">
          <cell r="B408">
            <v>520</v>
          </cell>
          <cell r="C408">
            <v>417</v>
          </cell>
          <cell r="D408">
            <v>1105</v>
          </cell>
          <cell r="E408">
            <v>1161</v>
          </cell>
          <cell r="F408">
            <v>322</v>
          </cell>
          <cell r="G408">
            <v>418</v>
          </cell>
        </row>
        <row r="411">
          <cell r="B411">
            <v>35.72</v>
          </cell>
          <cell r="C411">
            <v>39.31</v>
          </cell>
          <cell r="D411">
            <v>35.119999999999997</v>
          </cell>
          <cell r="E411">
            <v>37.619999999999997</v>
          </cell>
          <cell r="F411">
            <v>36.17</v>
          </cell>
          <cell r="G411">
            <v>34.68</v>
          </cell>
        </row>
        <row r="413">
          <cell r="B413" t="str">
            <v xml:space="preserve"> </v>
          </cell>
          <cell r="C413" t="str">
            <v xml:space="preserve"> </v>
          </cell>
          <cell r="D413" t="str">
            <v xml:space="preserve"> </v>
          </cell>
          <cell r="E413">
            <v>0.17937857629661477</v>
          </cell>
          <cell r="F413" t="str">
            <v xml:space="preserve"> </v>
          </cell>
          <cell r="G413" t="str">
            <v xml:space="preserve"> </v>
          </cell>
        </row>
      </sheetData>
      <sheetData sheetId="2">
        <row r="8">
          <cell r="C8" t="str">
            <v>JAN</v>
          </cell>
        </row>
      </sheetData>
      <sheetData sheetId="3" refreshError="1"/>
      <sheetData sheetId="4"/>
      <sheetData sheetId="5">
        <row r="103">
          <cell r="B103" t="str">
            <v>TOTAL EXPLOSIVES BUSINESS UNIT</v>
          </cell>
        </row>
      </sheetData>
      <sheetData sheetId="6">
        <row r="103">
          <cell r="A103" t="str">
            <v>TOTAL EXPLOSIVES BUSINESS UNIT</v>
          </cell>
        </row>
      </sheetData>
      <sheetData sheetId="7">
        <row r="2">
          <cell r="A2" t="str">
            <v>DNI</v>
          </cell>
        </row>
      </sheetData>
      <sheetData sheetId="8">
        <row r="8">
          <cell r="B8" t="str">
            <v>JAN</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D Items &amp; Notes"/>
      <sheetName val="Input Sheet"/>
      <sheetName val="Financials"/>
      <sheetName val="Debt Schedules"/>
      <sheetName val="IRR &amp; Primary vs Secondary"/>
      <sheetName val="AVP"/>
      <sheetName val="Module1"/>
      <sheetName val="ACT99"/>
      <sheetName val="ACT2000"/>
      <sheetName val="Budget2002"/>
      <sheetName val="ACT2002"/>
      <sheetName val="VARTOBUD"/>
      <sheetName val="VARTO2001"/>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gt 05 100%"/>
      <sheetName val="Tgt 05 90%"/>
      <sheetName val="Tgt 05 80%"/>
      <sheetName val="Tgt 04 100%"/>
      <sheetName val="Tgt 04 90%"/>
      <sheetName val="Tgt 04 80%"/>
      <sheetName val="Acqu 05 100%"/>
      <sheetName val="Acqu 05 90%"/>
      <sheetName val="Acqu 05 80%"/>
      <sheetName val="Acqu 04 100%"/>
      <sheetName val="Acqu 04 90%"/>
      <sheetName val="Acqu 04 80%"/>
      <sheetName val="Acq 2005 PS"/>
      <sheetName val="EPS Output"/>
      <sheetName val="Contribution Chart"/>
      <sheetName val="Contribution Calcs"/>
      <sheetName val="Inputs"/>
      <sheetName val="Merger Plan"/>
      <sheetName val="Broker Inputs"/>
      <sheetName val="FX"/>
      <sheetName val="Financials"/>
      <sheetName val="EE (new)"/>
      <sheetName val="Graphs for Slides"/>
      <sheetName val="HEAD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FB"/>
      <sheetName val="AVP (2)"/>
      <sheetName val="EE (new)"/>
      <sheetName val="AVP"/>
      <sheetName val="EE (old)"/>
      <sheetName val="Synergies Analysis"/>
      <sheetName val="Combined"/>
      <sheetName val="Target"/>
      <sheetName val="NPV"/>
      <sheetName val="Ffield"/>
      <sheetName val="Links"/>
      <sheetName val="output"/>
      <sheetName val="Diff Bank AVP"/>
      <sheetName val="DCF"/>
      <sheetName val="DDM"/>
      <sheetName val="DDM(output)"/>
      <sheetName val="sum of parts data"/>
      <sheetName val="sum of parts chart"/>
      <sheetName val="FX"/>
      <sheetName val="Assumptions"/>
      <sheetName val="HEADER"/>
    </sheetNames>
    <sheetDataSet>
      <sheetData sheetId="0" refreshError="1"/>
      <sheetData sheetId="1" refreshError="1"/>
      <sheetData sheetId="2" refreshError="1">
        <row r="23">
          <cell r="K23">
            <v>38121</v>
          </cell>
          <cell r="L23" t="str">
            <v>GBP</v>
          </cell>
        </row>
        <row r="24">
          <cell r="K24" t="str">
            <v>AUD</v>
          </cell>
          <cell r="L24">
            <v>0.39160898769136349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UST_TPLATE"/>
      <sheetName val="TPLATE_VALID"/>
      <sheetName val="TPLATE_FUNCS"/>
      <sheetName val="PE1_S"/>
      <sheetName val="BALSHT_S"/>
      <sheetName val="EVA"/>
      <sheetName val="DCF"/>
      <sheetName val="WACC"/>
      <sheetName val="EVA_Macro"/>
      <sheetName val="Div_Val"/>
      <sheetName val="Auto contracts"/>
      <sheetName val="Auto"/>
      <sheetName val="Bendix"/>
      <sheetName val="Plastics"/>
      <sheetName val="Construction"/>
      <sheetName val="Geographic"/>
      <sheetName val="Div_Charts"/>
      <sheetName val="Div_Charts (2)"/>
      <sheetName val="CSH_FLOW"/>
      <sheetName val="IS"/>
      <sheetName val="PBB"/>
      <sheetName val="PROF_PBB"/>
      <sheetName val="Output"/>
      <sheetName val="AMP"/>
      <sheetName val="ROV"/>
      <sheetName val="REPORT"/>
      <sheetName val="SL Performance"/>
      <sheetName val="SL Performance (2)"/>
      <sheetName val="3645 Rev &amp; Costs"/>
      <sheetName val="3645 Budget"/>
    </sheetNames>
    <sheetDataSet>
      <sheetData sheetId="0" refreshError="1"/>
      <sheetData sheetId="1" refreshError="1"/>
      <sheetData sheetId="2" refreshError="1"/>
      <sheetData sheetId="3" refreshError="1">
        <row r="1">
          <cell r="A1" t="str">
            <v>PACIFICA GROUP LIMITED</v>
          </cell>
          <cell r="J1" t="str">
            <v>Revised:</v>
          </cell>
          <cell r="K1">
            <v>36190.801985995371</v>
          </cell>
        </row>
        <row r="2">
          <cell r="C2" t="str">
            <v>A$M</v>
          </cell>
          <cell r="Y2" t="str">
            <v>NPAT est</v>
          </cell>
          <cell r="Z2">
            <v>24.5</v>
          </cell>
        </row>
        <row r="3">
          <cell r="A3" t="str">
            <v>Year to 31st December</v>
          </cell>
          <cell r="D3">
            <v>1986</v>
          </cell>
          <cell r="E3">
            <v>1987</v>
          </cell>
          <cell r="F3">
            <v>1988</v>
          </cell>
          <cell r="G3">
            <v>1989</v>
          </cell>
          <cell r="H3">
            <v>1990</v>
          </cell>
          <cell r="I3">
            <v>1991</v>
          </cell>
          <cell r="J3">
            <v>1992</v>
          </cell>
          <cell r="K3">
            <v>1993</v>
          </cell>
          <cell r="N3">
            <v>1994</v>
          </cell>
          <cell r="Q3">
            <v>1995</v>
          </cell>
          <cell r="T3">
            <v>1996</v>
          </cell>
          <cell r="W3">
            <v>1997</v>
          </cell>
          <cell r="Z3">
            <v>1998</v>
          </cell>
        </row>
        <row r="4">
          <cell r="D4" t="str">
            <v>(six mths)</v>
          </cell>
          <cell r="L4" t="str">
            <v>H1</v>
          </cell>
          <cell r="M4" t="str">
            <v>H2</v>
          </cell>
          <cell r="O4" t="str">
            <v>H1</v>
          </cell>
          <cell r="P4" t="str">
            <v>H2</v>
          </cell>
          <cell r="X4" t="str">
            <v>H1</v>
          </cell>
          <cell r="Y4" t="str">
            <v>H2</v>
          </cell>
          <cell r="Z4" t="str">
            <v>Est.</v>
          </cell>
        </row>
        <row r="5">
          <cell r="A5" t="str">
            <v>Profit &amp; Loss</v>
          </cell>
        </row>
        <row r="7">
          <cell r="A7" t="str">
            <v>Sales</v>
          </cell>
          <cell r="U7">
            <v>0.45750639451050301</v>
          </cell>
        </row>
        <row r="8">
          <cell r="B8" t="str">
            <v>Automotive Products</v>
          </cell>
          <cell r="D8">
            <v>74.066000000000003</v>
          </cell>
          <cell r="E8">
            <v>156.51</v>
          </cell>
          <cell r="F8">
            <v>175.42400000000001</v>
          </cell>
          <cell r="G8">
            <v>203.90100000000001</v>
          </cell>
          <cell r="H8">
            <v>188.982</v>
          </cell>
          <cell r="I8">
            <v>160.68899999999999</v>
          </cell>
          <cell r="J8">
            <v>167.08799999999999</v>
          </cell>
          <cell r="K8">
            <v>185.56800000000001</v>
          </cell>
          <cell r="L8">
            <v>109.4</v>
          </cell>
          <cell r="M8">
            <v>118.39499999999998</v>
          </cell>
          <cell r="N8">
            <v>227.79499999999999</v>
          </cell>
          <cell r="O8">
            <v>114</v>
          </cell>
          <cell r="P8">
            <v>115.63</v>
          </cell>
          <cell r="Q8">
            <v>229.63</v>
          </cell>
          <cell r="R8">
            <v>108.23399999999999</v>
          </cell>
          <cell r="S8">
            <v>116.27400000000002</v>
          </cell>
          <cell r="T8">
            <v>224.50800000000001</v>
          </cell>
          <cell r="U8">
            <v>126.28</v>
          </cell>
          <cell r="V8">
            <v>149.73799999999997</v>
          </cell>
          <cell r="W8">
            <v>276.01799999999997</v>
          </cell>
          <cell r="X8">
            <v>121.23699999999999</v>
          </cell>
          <cell r="Y8">
            <v>231.62452917499999</v>
          </cell>
          <cell r="Z8">
            <v>352.86152917499999</v>
          </cell>
        </row>
        <row r="9">
          <cell r="B9" t="str">
            <v>Plastics</v>
          </cell>
          <cell r="D9">
            <v>24.381</v>
          </cell>
          <cell r="E9">
            <v>48.750999999999998</v>
          </cell>
          <cell r="F9">
            <v>59.87</v>
          </cell>
          <cell r="G9">
            <v>54.372</v>
          </cell>
          <cell r="H9">
            <v>69.015000000000001</v>
          </cell>
          <cell r="I9">
            <v>94.352999999999994</v>
          </cell>
          <cell r="J9">
            <v>123.566</v>
          </cell>
          <cell r="K9">
            <v>133.27000000000001</v>
          </cell>
          <cell r="L9">
            <v>71.099999999999994</v>
          </cell>
          <cell r="M9">
            <v>85.27000000000001</v>
          </cell>
          <cell r="N9">
            <v>156.37</v>
          </cell>
          <cell r="O9">
            <v>81.599999999999994</v>
          </cell>
          <cell r="P9">
            <v>97.27200000000002</v>
          </cell>
          <cell r="Q9">
            <v>178.87200000000001</v>
          </cell>
          <cell r="R9">
            <v>87.885000000000005</v>
          </cell>
          <cell r="S9">
            <v>100.24</v>
          </cell>
          <cell r="T9">
            <v>188.125</v>
          </cell>
          <cell r="U9">
            <v>83.561999999999998</v>
          </cell>
          <cell r="V9">
            <v>87.977999999999994</v>
          </cell>
          <cell r="W9">
            <v>171.54</v>
          </cell>
          <cell r="X9">
            <v>65.662000000000006</v>
          </cell>
          <cell r="Y9">
            <v>72.530622054879984</v>
          </cell>
          <cell r="Z9">
            <v>138.19262205487999</v>
          </cell>
        </row>
        <row r="10">
          <cell r="B10" t="str">
            <v>Construction</v>
          </cell>
          <cell r="K10">
            <v>36.799999999999997</v>
          </cell>
          <cell r="L10">
            <v>22.6</v>
          </cell>
          <cell r="M10">
            <v>25.699999999999996</v>
          </cell>
          <cell r="N10">
            <v>48.3</v>
          </cell>
          <cell r="O10">
            <v>25.4</v>
          </cell>
          <cell r="P10">
            <v>30.304000000000002</v>
          </cell>
          <cell r="Q10">
            <v>55.704000000000001</v>
          </cell>
          <cell r="R10">
            <v>30.76</v>
          </cell>
          <cell r="S10">
            <v>33.915999999999997</v>
          </cell>
          <cell r="T10">
            <v>64.676000000000002</v>
          </cell>
          <cell r="U10">
            <v>52.304000000000002</v>
          </cell>
          <cell r="V10">
            <v>54.640999999999991</v>
          </cell>
          <cell r="W10">
            <v>106.94499999999999</v>
          </cell>
          <cell r="X10">
            <v>51.267000000000003</v>
          </cell>
          <cell r="Y10">
            <v>79.257350000000002</v>
          </cell>
          <cell r="Z10">
            <v>130.52435</v>
          </cell>
        </row>
        <row r="11">
          <cell r="A11" t="str">
            <v>Total External Sales</v>
          </cell>
          <cell r="D11">
            <v>98.447000000000003</v>
          </cell>
          <cell r="E11">
            <v>205.261</v>
          </cell>
          <cell r="F11">
            <v>235.29400000000001</v>
          </cell>
          <cell r="G11">
            <v>258.27300000000002</v>
          </cell>
          <cell r="H11">
            <v>257.99700000000001</v>
          </cell>
          <cell r="I11">
            <v>255.04199999999997</v>
          </cell>
          <cell r="J11">
            <v>290.654</v>
          </cell>
          <cell r="K11">
            <v>355.63800000000003</v>
          </cell>
          <cell r="L11">
            <v>203.1</v>
          </cell>
          <cell r="M11">
            <v>229.36499999999998</v>
          </cell>
          <cell r="N11">
            <v>432.46499999999997</v>
          </cell>
          <cell r="O11">
            <v>221</v>
          </cell>
          <cell r="P11">
            <v>243.20600000000002</v>
          </cell>
          <cell r="Q11">
            <v>464.20600000000002</v>
          </cell>
          <cell r="R11">
            <v>226.87899999999999</v>
          </cell>
          <cell r="S11">
            <v>250.43</v>
          </cell>
          <cell r="T11">
            <v>477.30900000000003</v>
          </cell>
          <cell r="U11">
            <v>262.14599999999996</v>
          </cell>
          <cell r="V11">
            <v>292.35699999999997</v>
          </cell>
          <cell r="W11">
            <v>554.50299999999993</v>
          </cell>
          <cell r="X11">
            <v>238.166</v>
          </cell>
          <cell r="Y11">
            <v>383.41250122987998</v>
          </cell>
          <cell r="Z11">
            <v>621.57850122987998</v>
          </cell>
        </row>
        <row r="12">
          <cell r="C12" t="str">
            <v xml:space="preserve"> </v>
          </cell>
          <cell r="U12">
            <v>0.18093297101449257</v>
          </cell>
          <cell r="V12">
            <v>0.2847757533286619</v>
          </cell>
        </row>
        <row r="13">
          <cell r="A13" t="str">
            <v>Trading Profit/EBIT (estimated)</v>
          </cell>
          <cell r="U13">
            <v>3.1959999999999997</v>
          </cell>
          <cell r="V13">
            <v>6.5020000000000024</v>
          </cell>
        </row>
        <row r="14">
          <cell r="B14" t="str">
            <v>Automotive Products</v>
          </cell>
          <cell r="D14">
            <v>7.4160000000000004</v>
          </cell>
          <cell r="E14">
            <v>15.663</v>
          </cell>
          <cell r="F14">
            <v>17.667999999999999</v>
          </cell>
          <cell r="G14">
            <v>20.5</v>
          </cell>
          <cell r="H14">
            <v>14.457122999999999</v>
          </cell>
          <cell r="I14">
            <v>6.9096269999999995</v>
          </cell>
          <cell r="J14">
            <v>7.1012400000000007</v>
          </cell>
          <cell r="K14">
            <v>7.569</v>
          </cell>
          <cell r="L14">
            <v>7.7069999999999999</v>
          </cell>
          <cell r="M14">
            <v>11.727999999999998</v>
          </cell>
          <cell r="N14">
            <v>19.434999999999999</v>
          </cell>
          <cell r="O14">
            <v>9.75</v>
          </cell>
          <cell r="P14">
            <v>9.5169999999999995</v>
          </cell>
          <cell r="Q14">
            <v>19.266999999999999</v>
          </cell>
          <cell r="R14">
            <v>8.3970000000000002</v>
          </cell>
          <cell r="S14">
            <v>11.005999999999998</v>
          </cell>
          <cell r="T14">
            <v>19.402999999999999</v>
          </cell>
          <cell r="U14">
            <v>11.593</v>
          </cell>
          <cell r="V14">
            <v>18.095000000000002</v>
          </cell>
          <cell r="W14">
            <v>29.688000000000002</v>
          </cell>
          <cell r="X14">
            <v>10.450999999999999</v>
          </cell>
          <cell r="Y14">
            <v>18.266101769499997</v>
          </cell>
          <cell r="Z14">
            <v>28.717101769499997</v>
          </cell>
        </row>
        <row r="15">
          <cell r="B15" t="str">
            <v>Plastics</v>
          </cell>
          <cell r="D15">
            <v>1.8540000000000001</v>
          </cell>
          <cell r="E15">
            <v>3.9159999999999999</v>
          </cell>
          <cell r="F15">
            <v>4.4169999999999998</v>
          </cell>
          <cell r="G15">
            <v>4.5</v>
          </cell>
          <cell r="H15">
            <v>6.1078275</v>
          </cell>
          <cell r="I15">
            <v>8.0200049999999994</v>
          </cell>
          <cell r="J15">
            <v>8.9585349999999995</v>
          </cell>
          <cell r="K15">
            <v>8.4700000000000006</v>
          </cell>
          <cell r="L15">
            <v>2.2010000000000001</v>
          </cell>
          <cell r="M15">
            <v>3.7760000000000002</v>
          </cell>
          <cell r="N15">
            <v>5.9770000000000003</v>
          </cell>
          <cell r="O15">
            <v>2.7120000000000002</v>
          </cell>
          <cell r="P15">
            <v>7.2949999999999999</v>
          </cell>
          <cell r="Q15">
            <v>10.007</v>
          </cell>
          <cell r="R15">
            <v>3.9729999999999999</v>
          </cell>
          <cell r="S15">
            <v>6.4950000000000001</v>
          </cell>
          <cell r="T15">
            <v>10.468</v>
          </cell>
          <cell r="U15">
            <v>2.294</v>
          </cell>
          <cell r="V15">
            <v>6.5399999999999991</v>
          </cell>
          <cell r="W15">
            <v>8.8339999999999996</v>
          </cell>
          <cell r="X15">
            <v>3.2869999999999999</v>
          </cell>
          <cell r="Y15">
            <v>3.2428638021952017</v>
          </cell>
          <cell r="Z15">
            <v>6.5298638021952016</v>
          </cell>
        </row>
        <row r="16">
          <cell r="B16" t="str">
            <v>Construction</v>
          </cell>
          <cell r="K16">
            <v>6.5019999999999998</v>
          </cell>
          <cell r="L16">
            <v>3.2890000000000001</v>
          </cell>
          <cell r="M16">
            <v>3.831</v>
          </cell>
          <cell r="N16">
            <v>7.12</v>
          </cell>
          <cell r="O16">
            <v>3.972</v>
          </cell>
          <cell r="P16">
            <v>4.9720000000000013</v>
          </cell>
          <cell r="Q16">
            <v>8.9440000000000008</v>
          </cell>
          <cell r="R16">
            <v>3.0150000000000001</v>
          </cell>
          <cell r="S16">
            <v>4.7149999999999999</v>
          </cell>
          <cell r="T16">
            <v>7.73</v>
          </cell>
          <cell r="U16">
            <v>6.42</v>
          </cell>
          <cell r="V16">
            <v>4.17</v>
          </cell>
          <cell r="W16">
            <v>10.59</v>
          </cell>
          <cell r="X16">
            <v>4.53</v>
          </cell>
          <cell r="Y16">
            <v>4.4017570000000008</v>
          </cell>
          <cell r="Z16">
            <v>8.9317570000000011</v>
          </cell>
        </row>
        <row r="17">
          <cell r="A17" t="str">
            <v>Total Trading Profit</v>
          </cell>
          <cell r="D17">
            <v>9.27</v>
          </cell>
          <cell r="E17">
            <v>19.579000000000001</v>
          </cell>
          <cell r="F17">
            <v>22.085000000000001</v>
          </cell>
          <cell r="G17">
            <v>25</v>
          </cell>
          <cell r="H17">
            <v>20.564950499999998</v>
          </cell>
          <cell r="I17">
            <v>14.929631999999998</v>
          </cell>
          <cell r="J17">
            <v>16.059775000000002</v>
          </cell>
          <cell r="K17">
            <v>22.541</v>
          </cell>
          <cell r="L17">
            <v>13.196999999999999</v>
          </cell>
          <cell r="M17">
            <v>19.334999999999997</v>
          </cell>
          <cell r="N17">
            <v>32.531999999999996</v>
          </cell>
          <cell r="O17">
            <v>16.434000000000001</v>
          </cell>
          <cell r="P17">
            <v>21.784000000000002</v>
          </cell>
          <cell r="Q17">
            <v>38.218000000000004</v>
          </cell>
          <cell r="R17">
            <v>15.385000000000002</v>
          </cell>
          <cell r="S17">
            <v>22.215999999999998</v>
          </cell>
          <cell r="T17">
            <v>37.600999999999999</v>
          </cell>
          <cell r="U17">
            <v>20.307000000000002</v>
          </cell>
          <cell r="V17">
            <v>28.805000000000007</v>
          </cell>
          <cell r="W17">
            <v>49.112000000000009</v>
          </cell>
          <cell r="X17">
            <v>18.268000000000001</v>
          </cell>
          <cell r="Y17">
            <v>25.910722571695203</v>
          </cell>
          <cell r="Z17">
            <v>44.178722571695204</v>
          </cell>
        </row>
        <row r="18">
          <cell r="B18" t="str">
            <v>Bendix Dividend</v>
          </cell>
          <cell r="D18">
            <v>0</v>
          </cell>
          <cell r="E18">
            <v>0</v>
          </cell>
          <cell r="F18">
            <v>0</v>
          </cell>
          <cell r="G18">
            <v>0</v>
          </cell>
          <cell r="H18">
            <v>0</v>
          </cell>
          <cell r="I18">
            <v>2.234</v>
          </cell>
          <cell r="J18">
            <v>3.7719999999999998</v>
          </cell>
          <cell r="K18">
            <v>5.4269999999999996</v>
          </cell>
          <cell r="L18">
            <v>2.5659999999999998</v>
          </cell>
          <cell r="M18">
            <v>4.2</v>
          </cell>
          <cell r="N18">
            <v>6.766</v>
          </cell>
          <cell r="O18">
            <v>2.84</v>
          </cell>
          <cell r="P18">
            <v>3.2860000000000005</v>
          </cell>
          <cell r="Q18">
            <v>6.1260000000000003</v>
          </cell>
          <cell r="R18">
            <v>3.0550000000000002</v>
          </cell>
          <cell r="S18">
            <v>3.8329999999999997</v>
          </cell>
          <cell r="T18">
            <v>6.8879999999999999</v>
          </cell>
          <cell r="U18">
            <v>3.4369999999999998</v>
          </cell>
          <cell r="V18">
            <v>4.0630000000000006</v>
          </cell>
          <cell r="W18">
            <v>7.5</v>
          </cell>
          <cell r="X18">
            <v>3.2330000000000001</v>
          </cell>
          <cell r="Y18">
            <v>4.2669999999999995</v>
          </cell>
          <cell r="Z18">
            <v>7.5</v>
          </cell>
        </row>
        <row r="19">
          <cell r="A19" t="str">
            <v>Less:</v>
          </cell>
          <cell r="B19" t="str">
            <v>Head Office Costs</v>
          </cell>
          <cell r="K19">
            <v>-1.6040000000000001</v>
          </cell>
          <cell r="L19">
            <v>-1.357</v>
          </cell>
          <cell r="M19">
            <v>-1.7430000000000001</v>
          </cell>
          <cell r="N19">
            <v>-3.1</v>
          </cell>
          <cell r="O19">
            <v>-0.99299999999999999</v>
          </cell>
          <cell r="P19">
            <v>-1.524</v>
          </cell>
          <cell r="Q19">
            <v>-2.5169999999999999</v>
          </cell>
          <cell r="R19">
            <v>-1.0389999999999999</v>
          </cell>
          <cell r="S19">
            <v>-1.7660000000000002</v>
          </cell>
          <cell r="T19">
            <v>-2.8050000000000002</v>
          </cell>
          <cell r="U19">
            <v>-0.85899999999999999</v>
          </cell>
          <cell r="V19">
            <v>-1.4220000000000002</v>
          </cell>
          <cell r="W19">
            <v>-2.2810000000000001</v>
          </cell>
          <cell r="X19">
            <v>-0.78900000000000003</v>
          </cell>
          <cell r="Y19">
            <v>-1.492</v>
          </cell>
          <cell r="Z19">
            <v>-2.2810000000000001</v>
          </cell>
        </row>
        <row r="20">
          <cell r="A20" t="str">
            <v>EBIT</v>
          </cell>
          <cell r="D20">
            <v>9.27</v>
          </cell>
          <cell r="E20">
            <v>19.579000000000001</v>
          </cell>
          <cell r="F20">
            <v>22.085000000000001</v>
          </cell>
          <cell r="G20">
            <v>25</v>
          </cell>
          <cell r="H20">
            <v>20.564950499999998</v>
          </cell>
          <cell r="I20">
            <v>17.163632</v>
          </cell>
          <cell r="J20">
            <v>19.831775</v>
          </cell>
          <cell r="K20">
            <v>26.364000000000001</v>
          </cell>
          <cell r="L20">
            <v>14.405999999999999</v>
          </cell>
          <cell r="M20">
            <v>21.791999999999994</v>
          </cell>
          <cell r="N20">
            <v>36.197999999999993</v>
          </cell>
          <cell r="O20">
            <v>18.281000000000002</v>
          </cell>
          <cell r="P20">
            <v>23.545999999999996</v>
          </cell>
          <cell r="Q20">
            <v>41.826999999999998</v>
          </cell>
          <cell r="R20">
            <v>17.401</v>
          </cell>
          <cell r="S20">
            <v>24.282999999999994</v>
          </cell>
          <cell r="T20">
            <v>41.683999999999997</v>
          </cell>
          <cell r="U20">
            <v>22.885000000000005</v>
          </cell>
          <cell r="V20">
            <v>31.446000000000005</v>
          </cell>
          <cell r="W20">
            <v>54.33100000000001</v>
          </cell>
          <cell r="X20">
            <v>20.712</v>
          </cell>
          <cell r="Y20">
            <v>28.685722571695205</v>
          </cell>
          <cell r="Z20">
            <v>49.397722571695205</v>
          </cell>
        </row>
        <row r="22">
          <cell r="B22" t="str">
            <v>Interest Paid</v>
          </cell>
          <cell r="G22">
            <v>16.088999999999999</v>
          </cell>
          <cell r="H22">
            <v>7.1059999999999999</v>
          </cell>
          <cell r="I22">
            <v>5.2889999999999997</v>
          </cell>
          <cell r="T22">
            <v>8.2490000000000006</v>
          </cell>
          <cell r="U22">
            <v>5.7229999999999999</v>
          </cell>
          <cell r="W22">
            <v>11.59</v>
          </cell>
          <cell r="Z22">
            <v>21.877000000000002</v>
          </cell>
        </row>
        <row r="23">
          <cell r="A23" t="str">
            <v>-</v>
          </cell>
          <cell r="B23" t="str">
            <v>Interest Received</v>
          </cell>
          <cell r="G23">
            <v>2.3570000000000002</v>
          </cell>
          <cell r="H23">
            <v>2.1120000000000001</v>
          </cell>
          <cell r="I23">
            <v>0.50700000000000001</v>
          </cell>
          <cell r="T23">
            <v>-0.497</v>
          </cell>
          <cell r="U23">
            <v>-0.26500000000000001</v>
          </cell>
          <cell r="W23">
            <v>11.59</v>
          </cell>
          <cell r="Z23">
            <v>17.146000000000001</v>
          </cell>
          <cell r="AA23">
            <v>12.801</v>
          </cell>
          <cell r="AB23">
            <v>11.046999999999999</v>
          </cell>
          <cell r="AC23">
            <v>23.847999999999999</v>
          </cell>
          <cell r="AD23">
            <v>26</v>
          </cell>
          <cell r="AE23">
            <v>27</v>
          </cell>
          <cell r="AF23">
            <v>23</v>
          </cell>
        </row>
        <row r="24">
          <cell r="A24" t="str">
            <v>Less:</v>
          </cell>
          <cell r="B24" t="str">
            <v>Net Interest</v>
          </cell>
          <cell r="D24">
            <v>4.9859999999999998</v>
          </cell>
          <cell r="E24">
            <v>13.202</v>
          </cell>
          <cell r="F24">
            <v>13.244999999999999</v>
          </cell>
          <cell r="G24">
            <v>13.731999999999999</v>
          </cell>
          <cell r="H24">
            <v>4.9939999999999998</v>
          </cell>
          <cell r="I24">
            <v>4.782</v>
          </cell>
          <cell r="J24">
            <v>3.7610000000000001</v>
          </cell>
          <cell r="K24">
            <v>6.266</v>
          </cell>
          <cell r="L24">
            <v>3.274</v>
          </cell>
          <cell r="M24">
            <v>3.298</v>
          </cell>
          <cell r="N24">
            <v>6.5720000000000001</v>
          </cell>
          <cell r="O24">
            <v>4.0220000000000002</v>
          </cell>
          <cell r="P24">
            <v>3.6579999999999995</v>
          </cell>
          <cell r="Q24">
            <v>7.68</v>
          </cell>
          <cell r="R24">
            <v>3.5870000000000002</v>
          </cell>
          <cell r="S24">
            <v>4.1650000000000009</v>
          </cell>
          <cell r="T24">
            <v>7.7520000000000007</v>
          </cell>
          <cell r="U24">
            <v>5.4580000000000002</v>
          </cell>
          <cell r="V24">
            <v>5.4700000000000006</v>
          </cell>
          <cell r="W24">
            <v>10.928000000000001</v>
          </cell>
          <cell r="X24">
            <v>5.8819999999999997</v>
          </cell>
          <cell r="Y24">
            <v>11</v>
          </cell>
          <cell r="Z24">
            <v>16.881999999999998</v>
          </cell>
        </row>
        <row r="25">
          <cell r="A25" t="str">
            <v>Interest Cover</v>
          </cell>
          <cell r="B25" t="str">
            <v>Net Interest</v>
          </cell>
          <cell r="D25">
            <v>4.9859999999999998</v>
          </cell>
          <cell r="E25">
            <v>13.202</v>
          </cell>
          <cell r="F25">
            <v>13.244999999999999</v>
          </cell>
          <cell r="G25">
            <v>1.8205651034080981</v>
          </cell>
          <cell r="H25">
            <v>4.1179316179415295</v>
          </cell>
          <cell r="I25">
            <v>3.589216227519866</v>
          </cell>
          <cell r="J25">
            <v>5.2730058495081096</v>
          </cell>
          <cell r="K25">
            <v>4.2074688796680499</v>
          </cell>
          <cell r="L25">
            <v>3.274</v>
          </cell>
          <cell r="M25">
            <v>3.298</v>
          </cell>
          <cell r="N25">
            <v>5.5079123554473517</v>
          </cell>
          <cell r="O25">
            <v>4.0220000000000002</v>
          </cell>
          <cell r="P25">
            <v>3.6579999999999995</v>
          </cell>
          <cell r="Q25">
            <v>5.4462239583333334</v>
          </cell>
          <cell r="R25">
            <v>3.5870000000000002</v>
          </cell>
          <cell r="S25">
            <v>4.1650000000000009</v>
          </cell>
          <cell r="T25">
            <v>5.3771929824561395</v>
          </cell>
          <cell r="U25">
            <v>4.1929278123854896</v>
          </cell>
          <cell r="V25">
            <v>5.4710000000000001</v>
          </cell>
          <cell r="W25">
            <v>4.9717240117130315</v>
          </cell>
          <cell r="X25">
            <v>5.8819999999999997</v>
          </cell>
          <cell r="Y25">
            <v>10.143000000000002</v>
          </cell>
          <cell r="Z25">
            <v>2.9260586762051424</v>
          </cell>
        </row>
        <row r="26">
          <cell r="A26" t="str">
            <v>Interest Cover</v>
          </cell>
          <cell r="G26">
            <v>1.8205651034080981</v>
          </cell>
          <cell r="H26">
            <v>4.1179316179415295</v>
          </cell>
          <cell r="I26">
            <v>3.589216227519866</v>
          </cell>
          <cell r="J26">
            <v>5.2730058495081096</v>
          </cell>
          <cell r="K26">
            <v>4.2074688796680499</v>
          </cell>
          <cell r="N26">
            <v>5.5079123554473517</v>
          </cell>
          <cell r="Q26">
            <v>5.4462239583333334</v>
          </cell>
          <cell r="T26">
            <v>5.3771929824561395</v>
          </cell>
          <cell r="U26">
            <v>4.1929278123854896</v>
          </cell>
          <cell r="W26">
            <v>4.9712691005581489</v>
          </cell>
          <cell r="Z26">
            <v>3.3928861154446168</v>
          </cell>
        </row>
        <row r="27">
          <cell r="A27" t="str">
            <v>Earnings before Tax</v>
          </cell>
          <cell r="D27">
            <v>4.2839999999999998</v>
          </cell>
          <cell r="E27">
            <v>6.3770000000000007</v>
          </cell>
          <cell r="F27">
            <v>8.8400000000000016</v>
          </cell>
          <cell r="G27">
            <v>11.268000000000001</v>
          </cell>
          <cell r="H27">
            <v>15.570950499999999</v>
          </cell>
          <cell r="I27">
            <v>12.381632</v>
          </cell>
          <cell r="J27">
            <v>16.070775000000001</v>
          </cell>
          <cell r="K27">
            <v>20.097999999999999</v>
          </cell>
          <cell r="L27">
            <v>11.131999999999998</v>
          </cell>
          <cell r="M27">
            <v>18.493999999999996</v>
          </cell>
          <cell r="N27">
            <v>29.625999999999994</v>
          </cell>
          <cell r="O27">
            <v>14.259000000000002</v>
          </cell>
          <cell r="P27">
            <v>19.887999999999998</v>
          </cell>
          <cell r="Q27">
            <v>34.146999999999998</v>
          </cell>
          <cell r="R27">
            <v>13.814</v>
          </cell>
          <cell r="S27">
            <v>20.117999999999995</v>
          </cell>
          <cell r="T27">
            <v>33.931999999999995</v>
          </cell>
          <cell r="U27">
            <v>17.427000000000007</v>
          </cell>
          <cell r="V27">
            <v>25.975999999999999</v>
          </cell>
          <cell r="W27">
            <v>43.403000000000006</v>
          </cell>
          <cell r="X27">
            <v>14.83</v>
          </cell>
          <cell r="Y27">
            <v>17.685722571695209</v>
          </cell>
          <cell r="Z27">
            <v>32.515722571695207</v>
          </cell>
        </row>
        <row r="28">
          <cell r="A28" t="str">
            <v>Less Taxation Provision</v>
          </cell>
          <cell r="D28">
            <v>-2.1749999999999998</v>
          </cell>
          <cell r="E28">
            <v>-3.597</v>
          </cell>
          <cell r="F28">
            <v>-3.3849999999999998</v>
          </cell>
          <cell r="G28">
            <v>-5.2750000000000004</v>
          </cell>
          <cell r="H28">
            <v>-6.734</v>
          </cell>
          <cell r="I28">
            <v>-4.3760000000000003</v>
          </cell>
          <cell r="J28">
            <v>-5.81</v>
          </cell>
          <cell r="K28">
            <v>-5.7</v>
          </cell>
          <cell r="L28">
            <v>-2.8809999999999998</v>
          </cell>
          <cell r="M28">
            <v>-3.6090000000000004</v>
          </cell>
          <cell r="N28">
            <v>-6.49</v>
          </cell>
          <cell r="O28">
            <v>-3.7719999999999998</v>
          </cell>
          <cell r="P28">
            <v>-3.6650000000000005</v>
          </cell>
          <cell r="Q28">
            <v>-7.4370000000000003</v>
          </cell>
          <cell r="R28">
            <v>-2.673</v>
          </cell>
          <cell r="S28">
            <v>-4.8410000000000002</v>
          </cell>
          <cell r="T28">
            <v>-7.5140000000000002</v>
          </cell>
          <cell r="U28">
            <v>-4.2329999999999997</v>
          </cell>
          <cell r="V28">
            <v>-6.0419999999999989</v>
          </cell>
          <cell r="W28">
            <v>-10.274999999999999</v>
          </cell>
          <cell r="X28">
            <v>-4.3389999999999995</v>
          </cell>
          <cell r="Y28">
            <v>-4.6666601258102753</v>
          </cell>
          <cell r="Z28">
            <v>-9.0056601258102749</v>
          </cell>
        </row>
        <row r="29">
          <cell r="A29" t="str">
            <v>Less Minorities</v>
          </cell>
          <cell r="D29">
            <v>0</v>
          </cell>
          <cell r="E29">
            <v>0</v>
          </cell>
          <cell r="F29">
            <v>0</v>
          </cell>
          <cell r="G29">
            <v>0</v>
          </cell>
          <cell r="H29">
            <v>-2.5000000000000001E-2</v>
          </cell>
          <cell r="I29">
            <v>-0.13700000000000001</v>
          </cell>
          <cell r="J29">
            <v>0.308</v>
          </cell>
          <cell r="K29">
            <v>0.42299999999999999</v>
          </cell>
          <cell r="L29">
            <v>5.6000000000000001E-2</v>
          </cell>
          <cell r="M29">
            <v>-0.78900000000000003</v>
          </cell>
          <cell r="N29">
            <v>-0.73299999999999998</v>
          </cell>
          <cell r="O29">
            <v>-0.75900000000000001</v>
          </cell>
          <cell r="P29">
            <v>-0.66899999999999993</v>
          </cell>
          <cell r="Q29">
            <v>-1.4279999999999999</v>
          </cell>
          <cell r="R29">
            <v>-1.1970000000000001</v>
          </cell>
          <cell r="S29">
            <v>-1.46</v>
          </cell>
          <cell r="T29">
            <v>-2.657</v>
          </cell>
          <cell r="U29">
            <v>-0.59</v>
          </cell>
          <cell r="V29">
            <v>9.3000000000000083E-2</v>
          </cell>
          <cell r="W29">
            <v>-0.49699999999999989</v>
          </cell>
          <cell r="X29">
            <v>-0.25</v>
          </cell>
          <cell r="Y29">
            <v>1.121218125</v>
          </cell>
          <cell r="Z29">
            <v>0.87121812499999995</v>
          </cell>
        </row>
        <row r="30">
          <cell r="A30" t="str">
            <v>Less Minorities</v>
          </cell>
          <cell r="D30">
            <v>0</v>
          </cell>
          <cell r="E30">
            <v>0</v>
          </cell>
          <cell r="F30">
            <v>0</v>
          </cell>
          <cell r="G30">
            <v>0</v>
          </cell>
          <cell r="H30">
            <v>-2.5000000000000001E-2</v>
          </cell>
          <cell r="I30">
            <v>-0.13700000000000001</v>
          </cell>
          <cell r="J30">
            <v>0.308</v>
          </cell>
          <cell r="K30">
            <v>0.42299999999999999</v>
          </cell>
          <cell r="L30">
            <v>5.6000000000000001E-2</v>
          </cell>
          <cell r="M30">
            <v>-0.78900000000000003</v>
          </cell>
          <cell r="N30">
            <v>-0.73299999999999998</v>
          </cell>
          <cell r="O30">
            <v>-0.75900000000000001</v>
          </cell>
          <cell r="P30">
            <v>-0.66899999999999993</v>
          </cell>
          <cell r="Q30">
            <v>-1.4279999999999999</v>
          </cell>
          <cell r="R30">
            <v>-1.1970000000000001</v>
          </cell>
          <cell r="S30">
            <v>-1.46</v>
          </cell>
          <cell r="T30">
            <v>-2.657</v>
          </cell>
          <cell r="U30">
            <v>-0.59</v>
          </cell>
          <cell r="V30">
            <v>9.3000000000000083E-2</v>
          </cell>
          <cell r="W30">
            <v>-0.49699999999999989</v>
          </cell>
          <cell r="X30">
            <v>-0.25</v>
          </cell>
          <cell r="Y30">
            <v>-0.129</v>
          </cell>
          <cell r="Z30">
            <v>-0.379</v>
          </cell>
        </row>
        <row r="31">
          <cell r="A31" t="str">
            <v>NET OPERATING PROFIT</v>
          </cell>
          <cell r="D31">
            <v>2.109</v>
          </cell>
          <cell r="E31">
            <v>2.7800000000000007</v>
          </cell>
          <cell r="F31">
            <v>5.4550000000000018</v>
          </cell>
          <cell r="G31">
            <v>5.9930000000000003</v>
          </cell>
          <cell r="H31">
            <v>8.8119504999999982</v>
          </cell>
          <cell r="I31">
            <v>7.8686319999999981</v>
          </cell>
          <cell r="J31">
            <v>10.568775000000002</v>
          </cell>
          <cell r="K31">
            <v>14.821</v>
          </cell>
          <cell r="L31">
            <v>8.3069999999999968</v>
          </cell>
          <cell r="M31">
            <v>14.095999999999998</v>
          </cell>
          <cell r="N31">
            <v>22.402999999999995</v>
          </cell>
          <cell r="O31">
            <v>9.7280000000000015</v>
          </cell>
          <cell r="P31">
            <v>15.553999999999995</v>
          </cell>
          <cell r="Q31">
            <v>25.281999999999996</v>
          </cell>
          <cell r="R31">
            <v>9.9439999999999991</v>
          </cell>
          <cell r="S31">
            <v>13.816999999999993</v>
          </cell>
          <cell r="T31">
            <v>23.760999999999996</v>
          </cell>
          <cell r="U31">
            <v>12.604000000000006</v>
          </cell>
          <cell r="V31">
            <v>20.027000000000001</v>
          </cell>
          <cell r="W31">
            <v>32.631000000000007</v>
          </cell>
          <cell r="X31">
            <v>10.241</v>
          </cell>
          <cell r="Y31">
            <v>14.140280570884933</v>
          </cell>
          <cell r="Z31">
            <v>24.381280570884933</v>
          </cell>
        </row>
        <row r="32">
          <cell r="A32" t="str">
            <v>Abnormal Items</v>
          </cell>
          <cell r="D32">
            <v>0</v>
          </cell>
          <cell r="E32">
            <v>0</v>
          </cell>
          <cell r="F32">
            <v>0</v>
          </cell>
          <cell r="G32">
            <v>0</v>
          </cell>
          <cell r="H32">
            <v>-1.927</v>
          </cell>
          <cell r="I32">
            <v>-0.42499999999999999</v>
          </cell>
          <cell r="J32">
            <v>-0.73499999999999999</v>
          </cell>
          <cell r="K32">
            <v>0.40799999999999997</v>
          </cell>
          <cell r="L32">
            <v>0.28799999999999998</v>
          </cell>
          <cell r="M32">
            <v>-1.3660000000000001</v>
          </cell>
          <cell r="N32">
            <v>-1.0780000000000001</v>
          </cell>
          <cell r="O32">
            <v>-0.16500000000000001</v>
          </cell>
          <cell r="P32">
            <v>-9.2160000000000011</v>
          </cell>
          <cell r="Q32">
            <v>-9.3810000000000002</v>
          </cell>
          <cell r="R32">
            <v>9.9439999999999991</v>
          </cell>
          <cell r="S32">
            <v>13.816999999999993</v>
          </cell>
          <cell r="T32">
            <v>-6.8959999999999999</v>
          </cell>
          <cell r="U32">
            <v>12.604000000000006</v>
          </cell>
          <cell r="V32">
            <v>-10.228</v>
          </cell>
          <cell r="W32">
            <v>-10.228</v>
          </cell>
          <cell r="X32">
            <v>10.241</v>
          </cell>
          <cell r="Y32">
            <v>15.041999999999987</v>
          </cell>
          <cell r="Z32">
            <v>0</v>
          </cell>
        </row>
        <row r="33">
          <cell r="A33" t="str">
            <v>NET PROFIT (reported)</v>
          </cell>
          <cell r="D33">
            <v>2.109</v>
          </cell>
          <cell r="E33">
            <v>2.7800000000000007</v>
          </cell>
          <cell r="F33">
            <v>5.4550000000000018</v>
          </cell>
          <cell r="G33">
            <v>5.9930000000000003</v>
          </cell>
          <cell r="H33">
            <v>6.8849504999999986</v>
          </cell>
          <cell r="I33">
            <v>7.4436319999999982</v>
          </cell>
          <cell r="J33">
            <v>9.8337750000000028</v>
          </cell>
          <cell r="K33">
            <v>15.228999999999999</v>
          </cell>
          <cell r="L33">
            <v>8.5949999999999971</v>
          </cell>
          <cell r="M33">
            <v>12.729999999999999</v>
          </cell>
          <cell r="N33">
            <v>21.324999999999996</v>
          </cell>
          <cell r="O33">
            <v>9.5630000000000024</v>
          </cell>
          <cell r="P33">
            <v>6.3379999999999939</v>
          </cell>
          <cell r="Q33">
            <v>15.900999999999996</v>
          </cell>
          <cell r="T33">
            <v>16.864999999999995</v>
          </cell>
          <cell r="U33">
            <v>0</v>
          </cell>
          <cell r="V33">
            <v>22.403000000000006</v>
          </cell>
          <cell r="W33">
            <v>22.403000000000006</v>
          </cell>
          <cell r="X33">
            <v>-3.4830000000000001</v>
          </cell>
          <cell r="Y33">
            <v>0.16700000000000001</v>
          </cell>
          <cell r="Z33">
            <v>24.381280570884933</v>
          </cell>
        </row>
        <row r="34">
          <cell r="A34" t="str">
            <v>NET PROFIT (reported)</v>
          </cell>
          <cell r="D34">
            <v>2.109</v>
          </cell>
          <cell r="E34">
            <v>2.7800000000000007</v>
          </cell>
          <cell r="F34">
            <v>5.4550000000000018</v>
          </cell>
          <cell r="G34">
            <v>5.9930000000000003</v>
          </cell>
          <cell r="H34">
            <v>6.8849504999999986</v>
          </cell>
          <cell r="I34">
            <v>7.4436319999999982</v>
          </cell>
          <cell r="J34">
            <v>9.8337750000000028</v>
          </cell>
          <cell r="K34">
            <v>15.228999999999999</v>
          </cell>
          <cell r="L34">
            <v>8.5949999999999971</v>
          </cell>
          <cell r="M34">
            <v>12.729999999999999</v>
          </cell>
          <cell r="N34">
            <v>21.324999999999996</v>
          </cell>
          <cell r="O34">
            <v>9.5630000000000024</v>
          </cell>
          <cell r="P34">
            <v>6.3379999999999939</v>
          </cell>
          <cell r="Q34">
            <v>15.900999999999996</v>
          </cell>
          <cell r="T34">
            <v>16.864999999999995</v>
          </cell>
          <cell r="U34">
            <v>12.604000000000006</v>
          </cell>
          <cell r="V34">
            <v>9.7980000000000018</v>
          </cell>
          <cell r="W34">
            <v>22.402000000000008</v>
          </cell>
          <cell r="X34">
            <v>6.7579999999999991</v>
          </cell>
          <cell r="Y34">
            <v>15.208999999999989</v>
          </cell>
          <cell r="Z34">
            <v>21.966999999999988</v>
          </cell>
        </row>
        <row r="35">
          <cell r="A35" t="str">
            <v>Depreciation Cost</v>
          </cell>
          <cell r="D35">
            <v>8.5</v>
          </cell>
          <cell r="E35">
            <v>9.1</v>
          </cell>
          <cell r="F35">
            <v>9.9</v>
          </cell>
          <cell r="G35">
            <v>11.673</v>
          </cell>
          <cell r="H35">
            <v>11.69</v>
          </cell>
          <cell r="I35">
            <v>13.685</v>
          </cell>
          <cell r="J35">
            <v>14.322999999999999</v>
          </cell>
          <cell r="K35">
            <v>17.588000000000001</v>
          </cell>
          <cell r="L35">
            <v>9.3660000000000014</v>
          </cell>
          <cell r="M35">
            <v>10.145999999999999</v>
          </cell>
          <cell r="N35">
            <v>19.512</v>
          </cell>
          <cell r="O35">
            <v>10.168000000000001</v>
          </cell>
          <cell r="P35">
            <v>10.804</v>
          </cell>
          <cell r="Q35">
            <v>20.972000000000001</v>
          </cell>
          <cell r="R35">
            <v>10.67</v>
          </cell>
          <cell r="S35">
            <v>11.705</v>
          </cell>
          <cell r="T35">
            <v>22.375</v>
          </cell>
          <cell r="U35">
            <v>12.427</v>
          </cell>
          <cell r="V35">
            <v>13.427</v>
          </cell>
          <cell r="W35">
            <v>25.853999999999999</v>
          </cell>
          <cell r="X35">
            <v>14.212</v>
          </cell>
          <cell r="Y35">
            <v>19.788</v>
          </cell>
          <cell r="Z35">
            <v>34</v>
          </cell>
        </row>
        <row r="36">
          <cell r="A36" t="str">
            <v>G/Will amortisation</v>
          </cell>
          <cell r="D36">
            <v>8.5</v>
          </cell>
          <cell r="E36">
            <v>9.1</v>
          </cell>
          <cell r="F36">
            <v>9.9</v>
          </cell>
          <cell r="G36">
            <v>11.673</v>
          </cell>
          <cell r="H36">
            <v>0.36599999999999999</v>
          </cell>
          <cell r="I36">
            <v>0.66</v>
          </cell>
          <cell r="J36">
            <v>0.88</v>
          </cell>
          <cell r="K36">
            <v>1.0569999999999999</v>
          </cell>
          <cell r="L36">
            <v>0.7</v>
          </cell>
          <cell r="M36">
            <v>0.8</v>
          </cell>
          <cell r="N36">
            <v>1.5</v>
          </cell>
          <cell r="O36">
            <v>0.85</v>
          </cell>
          <cell r="P36">
            <v>0.55100000000000005</v>
          </cell>
          <cell r="Q36">
            <v>1.401</v>
          </cell>
          <cell r="R36">
            <v>1.357</v>
          </cell>
          <cell r="S36">
            <v>1.3160000000000001</v>
          </cell>
          <cell r="T36">
            <v>2.673</v>
          </cell>
          <cell r="U36">
            <v>2.2269999999999999</v>
          </cell>
          <cell r="V36">
            <v>2.278</v>
          </cell>
          <cell r="W36">
            <v>4.5049999999999999</v>
          </cell>
          <cell r="X36">
            <v>2.371</v>
          </cell>
          <cell r="Y36">
            <v>2.371</v>
          </cell>
          <cell r="Z36">
            <v>4.742</v>
          </cell>
        </row>
        <row r="37">
          <cell r="A37" t="str">
            <v>Cashflow</v>
          </cell>
          <cell r="D37">
            <v>10.609</v>
          </cell>
          <cell r="E37">
            <v>11.88</v>
          </cell>
          <cell r="F37">
            <v>15.355000000000002</v>
          </cell>
          <cell r="G37">
            <v>17.666</v>
          </cell>
          <cell r="H37">
            <v>20.5019505</v>
          </cell>
          <cell r="I37">
            <v>22.213632</v>
          </cell>
          <cell r="J37">
            <v>25.771775000000002</v>
          </cell>
          <cell r="K37">
            <v>33.466000000000001</v>
          </cell>
          <cell r="L37">
            <v>18.372999999999998</v>
          </cell>
          <cell r="M37">
            <v>25.041999999999998</v>
          </cell>
          <cell r="N37">
            <v>43.414999999999992</v>
          </cell>
          <cell r="O37">
            <v>20.746000000000002</v>
          </cell>
          <cell r="P37">
            <v>26.908999999999995</v>
          </cell>
          <cell r="Q37">
            <v>47.655000000000001</v>
          </cell>
          <cell r="R37">
            <v>21.970999999999997</v>
          </cell>
          <cell r="S37">
            <v>26.83799999999999</v>
          </cell>
          <cell r="T37">
            <v>48.808999999999997</v>
          </cell>
          <cell r="U37">
            <v>27.258000000000006</v>
          </cell>
          <cell r="V37">
            <v>35.731999999999999</v>
          </cell>
          <cell r="W37">
            <v>62.990000000000009</v>
          </cell>
          <cell r="X37">
            <v>26.823999999999998</v>
          </cell>
          <cell r="Y37">
            <v>36.299280570884932</v>
          </cell>
          <cell r="Z37">
            <v>63.12328057088493</v>
          </cell>
        </row>
        <row r="38">
          <cell r="A38" t="str">
            <v>Cashflow</v>
          </cell>
          <cell r="D38">
            <v>10.609</v>
          </cell>
          <cell r="E38">
            <v>11.88</v>
          </cell>
          <cell r="F38">
            <v>15.355000000000002</v>
          </cell>
          <cell r="G38">
            <v>17.666</v>
          </cell>
          <cell r="H38">
            <v>20.5019505</v>
          </cell>
          <cell r="I38">
            <v>22.213632</v>
          </cell>
          <cell r="J38">
            <v>25.771775000000002</v>
          </cell>
          <cell r="K38">
            <v>33.466000000000001</v>
          </cell>
          <cell r="L38">
            <v>18.372999999999998</v>
          </cell>
          <cell r="M38">
            <v>25.041999999999998</v>
          </cell>
          <cell r="N38">
            <v>43.414999999999992</v>
          </cell>
          <cell r="O38">
            <v>20.746000000000002</v>
          </cell>
          <cell r="P38">
            <v>26.908999999999995</v>
          </cell>
          <cell r="Q38">
            <v>47.655000000000001</v>
          </cell>
          <cell r="R38">
            <v>21.970999999999997</v>
          </cell>
          <cell r="S38">
            <v>26.83799999999999</v>
          </cell>
          <cell r="T38">
            <v>48.808999999999997</v>
          </cell>
          <cell r="U38">
            <v>27.258000000000006</v>
          </cell>
          <cell r="V38">
            <v>35.731000000000009</v>
          </cell>
          <cell r="W38">
            <v>62.989000000000011</v>
          </cell>
          <cell r="X38">
            <v>26.823999999999998</v>
          </cell>
          <cell r="Y38">
            <v>35.280999999999992</v>
          </cell>
          <cell r="Z38">
            <v>62.10499999999999</v>
          </cell>
        </row>
        <row r="39">
          <cell r="A39" t="str">
            <v>Dividends</v>
          </cell>
          <cell r="B39" t="str">
            <v>Interim</v>
          </cell>
          <cell r="G39">
            <v>0</v>
          </cell>
          <cell r="H39">
            <v>4.5</v>
          </cell>
          <cell r="I39">
            <v>3</v>
          </cell>
          <cell r="J39">
            <v>3</v>
          </cell>
          <cell r="K39">
            <v>3.5</v>
          </cell>
          <cell r="N39">
            <v>5</v>
          </cell>
          <cell r="Q39">
            <v>5</v>
          </cell>
          <cell r="R39">
            <v>5</v>
          </cell>
          <cell r="S39">
            <v>8</v>
          </cell>
          <cell r="T39">
            <v>5</v>
          </cell>
          <cell r="U39">
            <v>6</v>
          </cell>
          <cell r="W39">
            <v>6</v>
          </cell>
          <cell r="X39">
            <v>6</v>
          </cell>
          <cell r="Z39">
            <v>6</v>
          </cell>
        </row>
        <row r="40">
          <cell r="A40" t="str">
            <v>Dividends</v>
          </cell>
          <cell r="B40" t="str">
            <v>Final</v>
          </cell>
          <cell r="G40">
            <v>2.25</v>
          </cell>
          <cell r="H40">
            <v>4.5</v>
          </cell>
          <cell r="I40">
            <v>4.5</v>
          </cell>
          <cell r="J40">
            <v>5</v>
          </cell>
          <cell r="K40">
            <v>7</v>
          </cell>
          <cell r="N40">
            <v>7</v>
          </cell>
          <cell r="Q40">
            <v>8</v>
          </cell>
          <cell r="R40">
            <v>5</v>
          </cell>
          <cell r="S40">
            <v>8</v>
          </cell>
          <cell r="T40">
            <v>8</v>
          </cell>
          <cell r="U40">
            <v>6</v>
          </cell>
          <cell r="V40">
            <v>10</v>
          </cell>
          <cell r="W40">
            <v>10</v>
          </cell>
          <cell r="X40">
            <v>6</v>
          </cell>
          <cell r="Y40">
            <v>8</v>
          </cell>
          <cell r="Z40">
            <v>8</v>
          </cell>
        </row>
        <row r="41">
          <cell r="B41" t="str">
            <v>Total Paid</v>
          </cell>
          <cell r="D41">
            <v>0</v>
          </cell>
          <cell r="E41">
            <v>0</v>
          </cell>
          <cell r="F41">
            <v>0</v>
          </cell>
          <cell r="G41">
            <v>1.3759999999999999</v>
          </cell>
          <cell r="H41">
            <v>5.6588708699999994</v>
          </cell>
          <cell r="I41">
            <v>6.4473535499999999</v>
          </cell>
          <cell r="J41">
            <v>6.9459999999999997</v>
          </cell>
          <cell r="K41">
            <v>11.220999999999998</v>
          </cell>
          <cell r="N41">
            <v>14.42827569</v>
          </cell>
          <cell r="Q41">
            <v>16.222999999999999</v>
          </cell>
          <cell r="R41">
            <v>6.4052200999999993</v>
          </cell>
          <cell r="S41">
            <v>10.435432639999998</v>
          </cell>
          <cell r="T41">
            <v>16.840652739999999</v>
          </cell>
          <cell r="U41">
            <v>8.0190082800000013</v>
          </cell>
          <cell r="V41">
            <v>13.516006200000001</v>
          </cell>
          <cell r="W41">
            <v>21.535014480000001</v>
          </cell>
          <cell r="X41">
            <v>8.2823950800000006</v>
          </cell>
          <cell r="Y41">
            <v>11.241970921920002</v>
          </cell>
          <cell r="Z41">
            <v>19.558350508340002</v>
          </cell>
        </row>
        <row r="42">
          <cell r="B42" t="str">
            <v>Payout Ratio (net Op Profit)</v>
          </cell>
          <cell r="D42">
            <v>0</v>
          </cell>
          <cell r="E42">
            <v>0</v>
          </cell>
          <cell r="F42">
            <v>0</v>
          </cell>
          <cell r="G42">
            <v>0.2296012014016352</v>
          </cell>
          <cell r="H42">
            <v>0.64218141829099029</v>
          </cell>
          <cell r="I42">
            <v>0.81937413644455626</v>
          </cell>
          <cell r="J42">
            <v>0.65721902491064466</v>
          </cell>
          <cell r="K42">
            <v>0.75710141016125754</v>
          </cell>
          <cell r="N42">
            <v>0.64403319600053577</v>
          </cell>
          <cell r="Q42">
            <v>0.64168182896922721</v>
          </cell>
          <cell r="R42">
            <v>0.64412913314561548</v>
          </cell>
          <cell r="S42">
            <v>0.75526037779546962</v>
          </cell>
          <cell r="T42">
            <v>0.70875185135305763</v>
          </cell>
          <cell r="U42">
            <v>0.63622725166613747</v>
          </cell>
          <cell r="V42">
            <v>0.67488920956708442</v>
          </cell>
          <cell r="W42">
            <v>0.65995570102050183</v>
          </cell>
          <cell r="X42">
            <v>0.80874866516941712</v>
          </cell>
          <cell r="Y42">
            <v>0.7950316732093281</v>
          </cell>
          <cell r="Z42">
            <v>0.80218717189513566</v>
          </cell>
        </row>
        <row r="43">
          <cell r="B43" t="str">
            <v>Payout Ratio (net Op Profit)</v>
          </cell>
          <cell r="D43">
            <v>0</v>
          </cell>
          <cell r="E43">
            <v>0</v>
          </cell>
          <cell r="F43">
            <v>0</v>
          </cell>
          <cell r="G43">
            <v>0.2296012014016352</v>
          </cell>
          <cell r="H43">
            <v>0.64218141829099029</v>
          </cell>
          <cell r="I43">
            <v>0.81937413644455626</v>
          </cell>
          <cell r="J43">
            <v>0.65721902491064466</v>
          </cell>
          <cell r="K43">
            <v>0.75710141016125754</v>
          </cell>
          <cell r="N43">
            <v>0.64403319600053577</v>
          </cell>
          <cell r="Q43">
            <v>0.64168182896922721</v>
          </cell>
          <cell r="R43">
            <v>0.64412913314561548</v>
          </cell>
          <cell r="S43">
            <v>0.75526037779546962</v>
          </cell>
          <cell r="T43">
            <v>0.70875185135305763</v>
          </cell>
          <cell r="U43">
            <v>0.63622725166613747</v>
          </cell>
          <cell r="V43">
            <v>0.67492291021671824</v>
          </cell>
          <cell r="W43">
            <v>0.65997592644805381</v>
          </cell>
          <cell r="X43">
            <v>0.80874866516941712</v>
          </cell>
          <cell r="Y43">
            <v>0.93123775428799438</v>
          </cell>
          <cell r="Z43">
            <v>0.89402167938931354</v>
          </cell>
        </row>
        <row r="44">
          <cell r="A44" t="str">
            <v>Sales Increase over pcp</v>
          </cell>
        </row>
        <row r="45">
          <cell r="A45" t="str">
            <v>Sales Increase over pcp</v>
          </cell>
          <cell r="B45" t="str">
            <v>Automotive Products</v>
          </cell>
          <cell r="E45">
            <v>0.55655766478546154</v>
          </cell>
          <cell r="F45">
            <v>0.12084850808255074</v>
          </cell>
          <cell r="G45">
            <v>0.1623324060561839</v>
          </cell>
          <cell r="H45">
            <v>-0.15</v>
          </cell>
          <cell r="I45">
            <v>-0.14971267104803634</v>
          </cell>
          <cell r="J45">
            <v>3.9822265369751517E-2</v>
          </cell>
          <cell r="K45">
            <v>0.11060040218328078</v>
          </cell>
          <cell r="N45">
            <v>0.2275553974823244</v>
          </cell>
          <cell r="O45">
            <v>4.2047531992687404E-2</v>
          </cell>
          <cell r="P45">
            <v>-2.3354026774779268E-2</v>
          </cell>
          <cell r="Q45">
            <v>8.0554884874558617E-3</v>
          </cell>
          <cell r="R45">
            <v>-5.0578947368421057E-2</v>
          </cell>
          <cell r="S45">
            <v>5.5694888869672887E-3</v>
          </cell>
          <cell r="T45">
            <v>-2.2305447894438817E-2</v>
          </cell>
          <cell r="U45">
            <v>0.1667313413529945</v>
          </cell>
          <cell r="V45">
            <v>0.28780294820854158</v>
          </cell>
          <cell r="W45">
            <v>0.22943503126837334</v>
          </cell>
          <cell r="X45">
            <v>-3.9935064935064934E-2</v>
          </cell>
          <cell r="Y45">
            <v>0.54686538604095181</v>
          </cell>
          <cell r="Z45">
            <v>0.27840042741777715</v>
          </cell>
        </row>
        <row r="46">
          <cell r="B46" t="str">
            <v>Industrial</v>
          </cell>
          <cell r="E46">
            <v>0.99954882900619324</v>
          </cell>
          <cell r="F46">
            <v>0.22807737277184059</v>
          </cell>
          <cell r="G46">
            <v>-9.1832303323868339E-2</v>
          </cell>
          <cell r="H46">
            <v>0.05</v>
          </cell>
          <cell r="I46">
            <v>0.36713757878722009</v>
          </cell>
          <cell r="J46">
            <v>0.30961389674944101</v>
          </cell>
          <cell r="K46">
            <v>7.8532929770325235E-2</v>
          </cell>
          <cell r="N46">
            <v>0.17333233285810754</v>
          </cell>
          <cell r="O46">
            <v>0.14767932489451474</v>
          </cell>
          <cell r="P46">
            <v>0.14075290254485751</v>
          </cell>
          <cell r="Q46">
            <v>0.14390228304662026</v>
          </cell>
          <cell r="R46">
            <v>7.7022058823529527E-2</v>
          </cell>
          <cell r="S46">
            <v>3.051237766263637E-2</v>
          </cell>
          <cell r="T46">
            <v>5.172972852095345E-2</v>
          </cell>
          <cell r="U46">
            <v>-4.9189281447346023E-2</v>
          </cell>
          <cell r="V46">
            <v>-0.12232641660015964</v>
          </cell>
          <cell r="W46">
            <v>-8.8159468438538252E-2</v>
          </cell>
          <cell r="X46">
            <v>-0.21421220171848443</v>
          </cell>
          <cell r="Y46">
            <v>-0.17558228131032771</v>
          </cell>
          <cell r="Z46">
            <v>-0.19440001133916285</v>
          </cell>
        </row>
        <row r="47">
          <cell r="B47" t="str">
            <v>Build &amp; Const.</v>
          </cell>
          <cell r="E47">
            <v>0.99954882900619324</v>
          </cell>
          <cell r="F47">
            <v>0.22807737277184059</v>
          </cell>
          <cell r="G47">
            <v>-9.1832303323868339E-2</v>
          </cell>
          <cell r="H47">
            <v>0.05</v>
          </cell>
          <cell r="I47">
            <v>0.36713757878722009</v>
          </cell>
          <cell r="J47">
            <v>0.30961389674944101</v>
          </cell>
          <cell r="K47">
            <v>7.8532929770325235E-2</v>
          </cell>
          <cell r="N47">
            <v>0.3125</v>
          </cell>
          <cell r="O47">
            <v>0.12389380530973448</v>
          </cell>
          <cell r="P47">
            <v>0.17914396887159567</v>
          </cell>
          <cell r="Q47">
            <v>0.15329192546583859</v>
          </cell>
          <cell r="R47">
            <v>0.21102362204724412</v>
          </cell>
          <cell r="S47">
            <v>0.11919218585005265</v>
          </cell>
          <cell r="T47">
            <v>0.16106563262961368</v>
          </cell>
          <cell r="U47">
            <v>0.70039011703511056</v>
          </cell>
          <cell r="V47">
            <v>0.61106852223139518</v>
          </cell>
          <cell r="W47">
            <v>0.65355000309233702</v>
          </cell>
          <cell r="X47">
            <v>-1.9826399510553649E-2</v>
          </cell>
          <cell r="Y47">
            <v>0.45051060558920986</v>
          </cell>
          <cell r="Z47">
            <v>0.22048108840993041</v>
          </cell>
        </row>
        <row r="48">
          <cell r="B48" t="str">
            <v>Construction</v>
          </cell>
          <cell r="N48">
            <v>0.3125</v>
          </cell>
          <cell r="O48">
            <v>0.12389380530973448</v>
          </cell>
          <cell r="P48">
            <v>0.17914396887159567</v>
          </cell>
          <cell r="Q48">
            <v>0.15329192546583859</v>
          </cell>
          <cell r="R48">
            <v>0.21102362204724412</v>
          </cell>
          <cell r="S48">
            <v>0.11919218585005265</v>
          </cell>
          <cell r="T48">
            <v>0.16106563262961368</v>
          </cell>
          <cell r="U48">
            <v>0.70039011703511056</v>
          </cell>
          <cell r="V48">
            <v>0.61106852223139518</v>
          </cell>
          <cell r="W48">
            <v>0.65355000309233702</v>
          </cell>
          <cell r="X48">
            <v>-1.9826399510553649E-2</v>
          </cell>
          <cell r="Y48">
            <v>0.54768397357295839</v>
          </cell>
          <cell r="Z48">
            <v>0.27012950582074913</v>
          </cell>
        </row>
        <row r="49">
          <cell r="A49" t="str">
            <v>Cashflow Margin</v>
          </cell>
          <cell r="D49">
            <v>0.18050321492782917</v>
          </cell>
          <cell r="E49">
            <v>0.13971967397605975</v>
          </cell>
          <cell r="F49">
            <v>0.13593631796815897</v>
          </cell>
          <cell r="G49">
            <v>0.14199316227402786</v>
          </cell>
          <cell r="H49">
            <v>0.12502064171288813</v>
          </cell>
          <cell r="I49">
            <v>0.11219576383497622</v>
          </cell>
          <cell r="J49">
            <v>0.10453245095543155</v>
          </cell>
          <cell r="K49">
            <v>0.11283664850212857</v>
          </cell>
          <cell r="L49">
            <v>0.11109305760709012</v>
          </cell>
          <cell r="M49">
            <v>0.1285331240599045</v>
          </cell>
          <cell r="N49">
            <v>0.12034268669140856</v>
          </cell>
          <cell r="O49">
            <v>0.12037104072398191</v>
          </cell>
          <cell r="P49">
            <v>0.13399340476797447</v>
          </cell>
          <cell r="Q49">
            <v>0.12750804599682039</v>
          </cell>
          <cell r="S49">
            <v>0.1354510242383101</v>
          </cell>
          <cell r="T49">
            <v>0.1256544502617801</v>
          </cell>
          <cell r="U49">
            <v>0.12486934761545096</v>
          </cell>
          <cell r="V49">
            <v>0.14445352770756306</v>
          </cell>
          <cell r="W49">
            <v>0.13519494033395674</v>
          </cell>
          <cell r="X49">
            <v>0.13637546921055063</v>
          </cell>
          <cell r="Y49">
            <v>0.11918944328916373</v>
          </cell>
          <cell r="Z49">
            <v>0.12577449576683825</v>
          </cell>
        </row>
        <row r="50">
          <cell r="A50" t="str">
            <v xml:space="preserve">EBIT Margin </v>
          </cell>
          <cell r="D50">
            <v>0.18050321492782917</v>
          </cell>
          <cell r="E50">
            <v>0.13971967397605975</v>
          </cell>
          <cell r="F50">
            <v>0.13593631796815897</v>
          </cell>
          <cell r="G50">
            <v>0.14199316227402786</v>
          </cell>
          <cell r="H50">
            <v>0.12502064171288813</v>
          </cell>
          <cell r="I50">
            <v>0.11219576383497622</v>
          </cell>
          <cell r="J50">
            <v>0.10453245095543155</v>
          </cell>
          <cell r="K50">
            <v>0.11283664850212857</v>
          </cell>
          <cell r="L50">
            <v>0.11109305760709012</v>
          </cell>
          <cell r="M50">
            <v>0.1285331240599045</v>
          </cell>
          <cell r="N50">
            <v>0.12034268669140856</v>
          </cell>
          <cell r="O50">
            <v>0.12037104072398191</v>
          </cell>
          <cell r="P50">
            <v>0.13399340476797447</v>
          </cell>
          <cell r="Q50">
            <v>0.12750804599682039</v>
          </cell>
          <cell r="S50">
            <v>0.1354510242383101</v>
          </cell>
          <cell r="T50">
            <v>0.1256544502617801</v>
          </cell>
          <cell r="U50">
            <v>0.12486934761545096</v>
          </cell>
          <cell r="V50">
            <v>0.14445352770756306</v>
          </cell>
          <cell r="W50">
            <v>0.13519494033395674</v>
          </cell>
          <cell r="X50">
            <v>0.13637546921055063</v>
          </cell>
          <cell r="Y50">
            <v>0.13306028987591362</v>
          </cell>
          <cell r="Z50">
            <v>0.13437673504299155</v>
          </cell>
        </row>
        <row r="51">
          <cell r="A51" t="str">
            <v xml:space="preserve">EBIT Margin </v>
          </cell>
          <cell r="B51" t="str">
            <v>Automotive Products</v>
          </cell>
          <cell r="D51">
            <v>0.10012691383360786</v>
          </cell>
          <cell r="E51">
            <v>0.10007667241709796</v>
          </cell>
          <cell r="F51">
            <v>0.10071597956950018</v>
          </cell>
          <cell r="G51">
            <v>0.10053898705744455</v>
          </cell>
          <cell r="H51">
            <v>7.6499999999999999E-2</v>
          </cell>
          <cell r="I51">
            <v>4.2999999999999997E-2</v>
          </cell>
          <cell r="J51">
            <v>4.2500000000000003E-2</v>
          </cell>
          <cell r="K51">
            <v>4.0788282462493532E-2</v>
          </cell>
          <cell r="L51">
            <v>7.0447897623400355E-2</v>
          </cell>
          <cell r="M51">
            <v>9.905823725664091E-2</v>
          </cell>
          <cell r="N51">
            <v>8.5317939375315524E-2</v>
          </cell>
          <cell r="O51">
            <v>8.5526315789473686E-2</v>
          </cell>
          <cell r="P51">
            <v>8.2305630026809656E-2</v>
          </cell>
          <cell r="Q51">
            <v>8.3904542089448239E-2</v>
          </cell>
          <cell r="R51">
            <v>7.7581905870613671E-2</v>
          </cell>
          <cell r="S51">
            <v>9.4655726989696723E-2</v>
          </cell>
          <cell r="T51">
            <v>8.6424537210255309E-2</v>
          </cell>
          <cell r="U51">
            <v>9.1803927779537539E-2</v>
          </cell>
          <cell r="V51">
            <v>0.1208444082330471</v>
          </cell>
          <cell r="W51">
            <v>0.1075582027259092</v>
          </cell>
          <cell r="X51">
            <v>8.6203056822587151E-2</v>
          </cell>
          <cell r="Y51">
            <v>7.8860826331995926E-2</v>
          </cell>
          <cell r="Z51">
            <v>8.1383487275139846E-2</v>
          </cell>
        </row>
        <row r="52">
          <cell r="B52" t="str">
            <v>Industrial</v>
          </cell>
          <cell r="D52">
            <v>7.6042820228866742E-2</v>
          </cell>
          <cell r="E52">
            <v>8.0326557403950685E-2</v>
          </cell>
          <cell r="F52">
            <v>7.3776515784199095E-2</v>
          </cell>
          <cell r="G52">
            <v>8.276318693445156E-2</v>
          </cell>
          <cell r="H52">
            <v>8.8499999999999995E-2</v>
          </cell>
          <cell r="I52">
            <v>8.5000000000000006E-2</v>
          </cell>
          <cell r="J52">
            <v>7.2499999999999995E-2</v>
          </cell>
          <cell r="K52">
            <v>6.3555188714639457E-2</v>
          </cell>
          <cell r="L52">
            <v>3.0956399437412099E-2</v>
          </cell>
          <cell r="M52">
            <v>4.4282866189750206E-2</v>
          </cell>
          <cell r="N52">
            <v>3.8223444394704868E-2</v>
          </cell>
          <cell r="O52">
            <v>3.3235294117647064E-2</v>
          </cell>
          <cell r="P52">
            <v>7.4995887819721996E-2</v>
          </cell>
          <cell r="Q52">
            <v>5.5945033319915911E-2</v>
          </cell>
          <cell r="R52">
            <v>4.5206804346589288E-2</v>
          </cell>
          <cell r="S52">
            <v>6.4794493216280932E-2</v>
          </cell>
          <cell r="T52">
            <v>5.5643853820598006E-2</v>
          </cell>
          <cell r="U52">
            <v>2.7452669873866114E-2</v>
          </cell>
          <cell r="V52">
            <v>7.4336766009684238E-2</v>
          </cell>
          <cell r="W52">
            <v>5.1498192841319811E-2</v>
          </cell>
          <cell r="X52">
            <v>5.005939508391459E-2</v>
          </cell>
          <cell r="Y52">
            <v>4.4710271473219994E-2</v>
          </cell>
          <cell r="Z52">
            <v>4.7251898872010818E-2</v>
          </cell>
        </row>
        <row r="53">
          <cell r="B53" t="str">
            <v>Build &amp; Const.</v>
          </cell>
          <cell r="D53">
            <v>7.6042820228866742E-2</v>
          </cell>
          <cell r="E53">
            <v>8.0326557403950685E-2</v>
          </cell>
          <cell r="F53">
            <v>7.3776515784199095E-2</v>
          </cell>
          <cell r="G53">
            <v>8.276318693445156E-2</v>
          </cell>
          <cell r="H53">
            <v>8.8499999999999995E-2</v>
          </cell>
          <cell r="I53">
            <v>8.5000000000000006E-2</v>
          </cell>
          <cell r="J53">
            <v>7.2499999999999995E-2</v>
          </cell>
          <cell r="K53">
            <v>0.17668478260869566</v>
          </cell>
          <cell r="L53">
            <v>0.14553097345132743</v>
          </cell>
          <cell r="M53">
            <v>0.1490661478599222</v>
          </cell>
          <cell r="N53">
            <v>0.1474120082815735</v>
          </cell>
          <cell r="O53">
            <v>0.15637795275590552</v>
          </cell>
          <cell r="P53">
            <v>0.16407074973600849</v>
          </cell>
          <cell r="Q53">
            <v>0.16056297572885253</v>
          </cell>
          <cell r="R53">
            <v>9.8016905071521457E-2</v>
          </cell>
          <cell r="S53">
            <v>0.13901993159570705</v>
          </cell>
          <cell r="T53">
            <v>0.11951883233347764</v>
          </cell>
          <cell r="U53">
            <v>0.12274395839706331</v>
          </cell>
          <cell r="V53">
            <v>7.6316319247451553E-2</v>
          </cell>
          <cell r="W53">
            <v>9.902286221889757E-2</v>
          </cell>
          <cell r="X53">
            <v>8.8360933934109667E-2</v>
          </cell>
          <cell r="Y53">
            <v>5.5537524280082552E-2</v>
          </cell>
          <cell r="Z53">
            <v>6.8429814053852803E-2</v>
          </cell>
        </row>
        <row r="54">
          <cell r="B54" t="str">
            <v>Construction</v>
          </cell>
          <cell r="K54">
            <v>0.17668478260869566</v>
          </cell>
          <cell r="L54">
            <v>0.14553097345132743</v>
          </cell>
          <cell r="M54">
            <v>0.1490661478599222</v>
          </cell>
          <cell r="N54">
            <v>0.1474120082815735</v>
          </cell>
          <cell r="O54">
            <v>0.15637795275590552</v>
          </cell>
          <cell r="P54">
            <v>0.16407074973600849</v>
          </cell>
          <cell r="Q54">
            <v>0.16056297572885253</v>
          </cell>
          <cell r="R54">
            <v>9.8016905071521457E-2</v>
          </cell>
          <cell r="S54">
            <v>0.13901993159570705</v>
          </cell>
          <cell r="T54">
            <v>0.11951883233347764</v>
          </cell>
          <cell r="U54">
            <v>0.12274395839706331</v>
          </cell>
          <cell r="V54">
            <v>7.6316319247451553E-2</v>
          </cell>
          <cell r="W54">
            <v>9.902286221889757E-2</v>
          </cell>
          <cell r="X54">
            <v>8.8360933934109667E-2</v>
          </cell>
          <cell r="Y54">
            <v>4.8695117480814017E-2</v>
          </cell>
          <cell r="Z54">
            <v>6.3665945197814974E-2</v>
          </cell>
        </row>
        <row r="55">
          <cell r="A55" t="str">
            <v>Tax Rate (Adj. for div)</v>
          </cell>
          <cell r="D55">
            <v>0.50770308123249297</v>
          </cell>
          <cell r="E55">
            <v>0.56405833464011279</v>
          </cell>
          <cell r="F55">
            <v>0.38291855203619901</v>
          </cell>
          <cell r="G55">
            <v>0.46813986510472133</v>
          </cell>
          <cell r="H55">
            <v>0.43247199328005059</v>
          </cell>
          <cell r="I55">
            <v>0.43123361194020443</v>
          </cell>
          <cell r="J55">
            <v>0.47240477201997755</v>
          </cell>
          <cell r="K55">
            <v>0.38852157317156299</v>
          </cell>
          <cell r="L55">
            <v>0.33632967546112541</v>
          </cell>
          <cell r="M55">
            <v>0.25248355953546953</v>
          </cell>
          <cell r="N55">
            <v>0.28390201224846906</v>
          </cell>
          <cell r="O55">
            <v>0.33032664856817578</v>
          </cell>
          <cell r="P55">
            <v>0.22075653535718595</v>
          </cell>
          <cell r="Q55">
            <v>0.26540808679204886</v>
          </cell>
          <cell r="R55">
            <v>0.24844316386281254</v>
          </cell>
          <cell r="S55">
            <v>0.29726742400982509</v>
          </cell>
          <cell r="T55">
            <v>0.27784351427303655</v>
          </cell>
          <cell r="U55">
            <v>0.3025732666190134</v>
          </cell>
          <cell r="V55">
            <v>0.27572673755305072</v>
          </cell>
          <cell r="W55">
            <v>0.2861877837506614</v>
          </cell>
          <cell r="X55">
            <v>0.37414848667758899</v>
          </cell>
          <cell r="Y55">
            <v>0.3477723084948412</v>
          </cell>
          <cell r="Z55">
            <v>0.36</v>
          </cell>
        </row>
        <row r="56">
          <cell r="A56" t="str">
            <v>Tax Rate (Adj. for goodwill &amp; dividends)</v>
          </cell>
          <cell r="D56">
            <v>0.50770308123249297</v>
          </cell>
          <cell r="E56">
            <v>0.56405833464011279</v>
          </cell>
          <cell r="F56">
            <v>0.38291855203619901</v>
          </cell>
          <cell r="G56">
            <v>0.46813986510472133</v>
          </cell>
          <cell r="H56">
            <v>0.43247199328005059</v>
          </cell>
          <cell r="I56">
            <v>0.43123361194020443</v>
          </cell>
          <cell r="J56">
            <v>0.47240477201997755</v>
          </cell>
          <cell r="K56">
            <v>0.38852157317156299</v>
          </cell>
          <cell r="L56">
            <v>0.33632967546112541</v>
          </cell>
          <cell r="M56">
            <v>0.25248355953546953</v>
          </cell>
          <cell r="N56">
            <v>0.28390201224846906</v>
          </cell>
          <cell r="O56">
            <v>0.35689279969722765</v>
          </cell>
          <cell r="P56">
            <v>0.22833468319730862</v>
          </cell>
          <cell r="Q56">
            <v>0.26540808679204886</v>
          </cell>
          <cell r="R56">
            <v>0.28430121250797702</v>
          </cell>
          <cell r="S56">
            <v>0.32340169684013637</v>
          </cell>
          <cell r="T56">
            <v>0.27784351427303655</v>
          </cell>
          <cell r="U56">
            <v>0.35985717929099698</v>
          </cell>
          <cell r="V56">
            <v>0.30771581359816652</v>
          </cell>
          <cell r="W56">
            <v>0.32725014332123054</v>
          </cell>
          <cell r="X56">
            <v>0.47030132234988076</v>
          </cell>
          <cell r="Y56">
            <v>0.42240924276705505</v>
          </cell>
          <cell r="Z56">
            <v>0.44420357899063717</v>
          </cell>
        </row>
        <row r="57">
          <cell r="A57" t="str">
            <v>Tax Rate (Adj. for goodwill &amp; dividends)</v>
          </cell>
          <cell r="O57">
            <v>0.35689279969722765</v>
          </cell>
          <cell r="P57">
            <v>0.22833468319730862</v>
          </cell>
          <cell r="R57">
            <v>0.28430121250797702</v>
          </cell>
          <cell r="S57">
            <v>0.32340169684013637</v>
          </cell>
          <cell r="U57">
            <v>0.35985717929099698</v>
          </cell>
          <cell r="V57">
            <v>0.30773148619741258</v>
          </cell>
          <cell r="W57">
            <v>0.32726056629614281</v>
          </cell>
          <cell r="X57">
            <v>0.47030132234988076</v>
          </cell>
          <cell r="Y57">
            <v>0.51787265731661958</v>
          </cell>
          <cell r="Z57">
            <v>0.50055248618784554</v>
          </cell>
        </row>
        <row r="59">
          <cell r="A59" t="str">
            <v>Cashflow</v>
          </cell>
        </row>
        <row r="60">
          <cell r="A60" t="str">
            <v>Cashflow</v>
          </cell>
        </row>
        <row r="61">
          <cell r="A61" t="str">
            <v>Consolidated Pre-tax profit</v>
          </cell>
          <cell r="I61">
            <v>12.381632</v>
          </cell>
          <cell r="J61">
            <v>16.070775000000001</v>
          </cell>
          <cell r="K61">
            <v>20.097999999999999</v>
          </cell>
          <cell r="L61">
            <v>11.131999999999998</v>
          </cell>
          <cell r="M61">
            <v>18.493999999999996</v>
          </cell>
          <cell r="N61">
            <v>29.625999999999994</v>
          </cell>
          <cell r="O61">
            <v>14.259000000000002</v>
          </cell>
          <cell r="P61">
            <v>19.887999999999998</v>
          </cell>
          <cell r="Q61">
            <v>34.146999999999998</v>
          </cell>
          <cell r="R61">
            <v>13.814</v>
          </cell>
          <cell r="S61">
            <v>20.117999999999995</v>
          </cell>
          <cell r="T61">
            <v>33.931999999999995</v>
          </cell>
          <cell r="U61">
            <v>17.427000000000007</v>
          </cell>
          <cell r="V61">
            <v>25.975999999999999</v>
          </cell>
          <cell r="W61">
            <v>43.403000000000006</v>
          </cell>
          <cell r="X61">
            <v>14.83</v>
          </cell>
          <cell r="Y61">
            <v>17.685722571695209</v>
          </cell>
          <cell r="Z61">
            <v>32.515722571695207</v>
          </cell>
        </row>
        <row r="62">
          <cell r="A62" t="str">
            <v>Consolidated Pre-tax profit</v>
          </cell>
          <cell r="I62">
            <v>12.381632</v>
          </cell>
          <cell r="J62">
            <v>16.070775000000001</v>
          </cell>
          <cell r="K62">
            <v>20.097999999999999</v>
          </cell>
          <cell r="L62">
            <v>11.131999999999998</v>
          </cell>
          <cell r="M62">
            <v>18.493999999999996</v>
          </cell>
          <cell r="N62">
            <v>29.625999999999994</v>
          </cell>
          <cell r="O62">
            <v>14.259000000000002</v>
          </cell>
          <cell r="P62">
            <v>19.887999999999998</v>
          </cell>
          <cell r="Q62">
            <v>34.146999999999998</v>
          </cell>
          <cell r="R62">
            <v>13.814</v>
          </cell>
          <cell r="S62">
            <v>20.117999999999995</v>
          </cell>
          <cell r="T62">
            <v>33.931999999999995</v>
          </cell>
          <cell r="U62">
            <v>17.427000000000007</v>
          </cell>
          <cell r="V62">
            <v>25.975000000000001</v>
          </cell>
          <cell r="W62">
            <v>43.402000000000008</v>
          </cell>
          <cell r="X62">
            <v>14.83</v>
          </cell>
          <cell r="Y62">
            <v>23.515999999999991</v>
          </cell>
          <cell r="Z62">
            <v>38.345999999999989</v>
          </cell>
        </row>
        <row r="63">
          <cell r="A63" t="str">
            <v>Add: Depreciation/Amortisation</v>
          </cell>
          <cell r="I63">
            <v>14.345000000000001</v>
          </cell>
          <cell r="J63">
            <v>15.202999999999999</v>
          </cell>
          <cell r="K63">
            <v>18.645</v>
          </cell>
          <cell r="L63">
            <v>10.066000000000001</v>
          </cell>
          <cell r="M63">
            <v>10.946</v>
          </cell>
          <cell r="N63">
            <v>21.012</v>
          </cell>
          <cell r="O63">
            <v>11.018000000000001</v>
          </cell>
          <cell r="P63">
            <v>11.355</v>
          </cell>
          <cell r="Q63">
            <v>22.373000000000001</v>
          </cell>
          <cell r="R63">
            <v>12.026999999999999</v>
          </cell>
          <cell r="S63">
            <v>13.021000000000003</v>
          </cell>
          <cell r="T63">
            <v>25.048000000000002</v>
          </cell>
          <cell r="U63">
            <v>14.654</v>
          </cell>
          <cell r="V63">
            <v>15.704999999999998</v>
          </cell>
          <cell r="W63">
            <v>30.358999999999998</v>
          </cell>
          <cell r="X63">
            <v>16.582999999999998</v>
          </cell>
          <cell r="Y63">
            <v>22.158999999999999</v>
          </cell>
          <cell r="Z63">
            <v>38.741999999999997</v>
          </cell>
        </row>
        <row r="64">
          <cell r="A64" t="str">
            <v xml:space="preserve">       Funds rasied</v>
          </cell>
          <cell r="I64">
            <v>39.4</v>
          </cell>
          <cell r="J64">
            <v>15.202999999999999</v>
          </cell>
          <cell r="K64">
            <v>65.453999999999994</v>
          </cell>
          <cell r="L64">
            <v>0</v>
          </cell>
          <cell r="M64">
            <v>3.4039999999999999</v>
          </cell>
          <cell r="N64">
            <v>3.4039999999999999</v>
          </cell>
          <cell r="O64">
            <v>0</v>
          </cell>
          <cell r="P64">
            <v>0</v>
          </cell>
          <cell r="Q64">
            <v>0</v>
          </cell>
          <cell r="R64">
            <v>0.122</v>
          </cell>
          <cell r="S64">
            <v>3.1630000000000003</v>
          </cell>
          <cell r="T64">
            <v>3.2850000000000001</v>
          </cell>
          <cell r="U64">
            <v>0.59</v>
          </cell>
          <cell r="V64">
            <v>5.7000000000000051E-2</v>
          </cell>
          <cell r="W64">
            <v>0.64700000000000002</v>
          </cell>
          <cell r="X64">
            <v>8.4000000000000005E-2</v>
          </cell>
          <cell r="Y64">
            <v>-8.4000000000000005E-2</v>
          </cell>
          <cell r="Z64">
            <v>36.822000000000003</v>
          </cell>
        </row>
        <row r="65">
          <cell r="A65" t="str">
            <v xml:space="preserve">        Asset sales</v>
          </cell>
          <cell r="I65">
            <v>3.6</v>
          </cell>
          <cell r="J65">
            <v>1.0580000000000001</v>
          </cell>
          <cell r="K65">
            <v>2.8</v>
          </cell>
          <cell r="L65">
            <v>0.22500000000000001</v>
          </cell>
          <cell r="M65">
            <v>0.43900000000000006</v>
          </cell>
          <cell r="N65">
            <v>0.66400000000000003</v>
          </cell>
          <cell r="O65">
            <v>0.82499999999999996</v>
          </cell>
          <cell r="P65">
            <v>2.46</v>
          </cell>
          <cell r="Q65">
            <v>3.2850000000000001</v>
          </cell>
          <cell r="R65">
            <v>0.98599999999999999</v>
          </cell>
          <cell r="S65">
            <v>10.138</v>
          </cell>
          <cell r="T65">
            <v>11.124000000000001</v>
          </cell>
          <cell r="U65">
            <v>0.32900000000000001</v>
          </cell>
          <cell r="V65">
            <v>4.9580000000000002</v>
          </cell>
          <cell r="W65">
            <v>5.2869999999999999</v>
          </cell>
          <cell r="X65">
            <v>1.1499999999999999</v>
          </cell>
          <cell r="Y65">
            <v>3.85</v>
          </cell>
          <cell r="Z65">
            <v>5</v>
          </cell>
        </row>
        <row r="66">
          <cell r="A66" t="str">
            <v xml:space="preserve">        Asset sales</v>
          </cell>
          <cell r="I66">
            <v>3.6</v>
          </cell>
          <cell r="J66">
            <v>1.0580000000000001</v>
          </cell>
          <cell r="K66">
            <v>2.8</v>
          </cell>
          <cell r="L66">
            <v>0.22500000000000001</v>
          </cell>
          <cell r="M66">
            <v>0.43900000000000006</v>
          </cell>
          <cell r="N66">
            <v>0.66400000000000003</v>
          </cell>
          <cell r="O66">
            <v>0.82499999999999996</v>
          </cell>
          <cell r="P66">
            <v>2.46</v>
          </cell>
          <cell r="Q66">
            <v>3.2850000000000001</v>
          </cell>
          <cell r="R66">
            <v>0.98599999999999999</v>
          </cell>
          <cell r="S66">
            <v>10.138</v>
          </cell>
          <cell r="T66">
            <v>11.124000000000001</v>
          </cell>
          <cell r="U66">
            <v>0.32900000000000001</v>
          </cell>
          <cell r="V66">
            <v>4.9580000000000002</v>
          </cell>
          <cell r="W66">
            <v>5.2869999999999999</v>
          </cell>
          <cell r="X66">
            <v>1.1499999999999999</v>
          </cell>
          <cell r="Y66">
            <v>0.72300000000000009</v>
          </cell>
          <cell r="Z66">
            <v>1.873</v>
          </cell>
        </row>
        <row r="67">
          <cell r="A67" t="str">
            <v>Less: Tax paid</v>
          </cell>
          <cell r="I67">
            <v>2.65</v>
          </cell>
          <cell r="J67">
            <v>3</v>
          </cell>
          <cell r="K67">
            <v>4.7880000000000003</v>
          </cell>
          <cell r="L67">
            <v>4.0970000000000004</v>
          </cell>
          <cell r="M67">
            <v>4.0529999999999999</v>
          </cell>
          <cell r="N67">
            <v>8.15</v>
          </cell>
          <cell r="O67">
            <v>3.7770000000000001</v>
          </cell>
          <cell r="P67">
            <v>6.3039999999999994</v>
          </cell>
          <cell r="Q67">
            <v>10.081</v>
          </cell>
          <cell r="R67">
            <v>3.9790000000000001</v>
          </cell>
          <cell r="S67">
            <v>2.5259999999999998</v>
          </cell>
          <cell r="T67">
            <v>6.5049999999999999</v>
          </cell>
          <cell r="U67">
            <v>3.907</v>
          </cell>
          <cell r="V67">
            <v>3.9139999999999997</v>
          </cell>
          <cell r="W67">
            <v>7.8209999999999997</v>
          </cell>
          <cell r="X67">
            <v>3.6440000000000001</v>
          </cell>
          <cell r="Y67">
            <v>6.6309999999999985</v>
          </cell>
          <cell r="Z67">
            <v>10.274999999999999</v>
          </cell>
        </row>
        <row r="68">
          <cell r="A68" t="str">
            <v xml:space="preserve">         Dividend paid</v>
          </cell>
          <cell r="I68">
            <v>0.97499999999999998</v>
          </cell>
          <cell r="J68">
            <v>4.9610000000000003</v>
          </cell>
          <cell r="K68">
            <v>1.9059999999999999</v>
          </cell>
          <cell r="L68">
            <v>2.4500000000000002</v>
          </cell>
          <cell r="M68">
            <v>1.7389999999999999</v>
          </cell>
          <cell r="N68">
            <v>4.1890000000000001</v>
          </cell>
          <cell r="O68">
            <v>2.6150000000000002</v>
          </cell>
          <cell r="P68">
            <v>2.149</v>
          </cell>
          <cell r="Q68">
            <v>4.7640000000000002</v>
          </cell>
          <cell r="R68">
            <v>3.9860000000000002</v>
          </cell>
          <cell r="S68">
            <v>2.1240000000000001</v>
          </cell>
          <cell r="T68">
            <v>6.11</v>
          </cell>
          <cell r="U68">
            <v>0.58899999999999997</v>
          </cell>
          <cell r="V68">
            <v>-0.33899999999999997</v>
          </cell>
          <cell r="W68">
            <v>0.25</v>
          </cell>
          <cell r="X68">
            <v>5.3010000000000002</v>
          </cell>
          <cell r="Y68">
            <v>2.8988382779999999</v>
          </cell>
          <cell r="Z68">
            <v>8.1998382779999996</v>
          </cell>
        </row>
        <row r="69">
          <cell r="A69" t="str">
            <v xml:space="preserve">         Capital expenditure</v>
          </cell>
          <cell r="I69">
            <v>10.6</v>
          </cell>
          <cell r="J69">
            <v>23.347000000000001</v>
          </cell>
          <cell r="K69">
            <v>44.043999999999997</v>
          </cell>
          <cell r="L69">
            <v>13.132</v>
          </cell>
          <cell r="M69">
            <v>16.97</v>
          </cell>
          <cell r="N69">
            <v>30.102</v>
          </cell>
          <cell r="O69">
            <v>28.44</v>
          </cell>
          <cell r="P69">
            <v>22.045999999999996</v>
          </cell>
          <cell r="Q69">
            <v>50.485999999999997</v>
          </cell>
          <cell r="R69">
            <v>26.251999999999999</v>
          </cell>
          <cell r="S69">
            <v>38.486000000000004</v>
          </cell>
          <cell r="T69">
            <v>64.738</v>
          </cell>
          <cell r="U69">
            <v>44.527999999999999</v>
          </cell>
          <cell r="V69">
            <v>113.096</v>
          </cell>
          <cell r="W69">
            <v>157.624</v>
          </cell>
          <cell r="X69">
            <v>73.962000000000003</v>
          </cell>
          <cell r="Y69">
            <v>51.037999999999997</v>
          </cell>
          <cell r="Z69">
            <v>125</v>
          </cell>
        </row>
        <row r="70">
          <cell r="A70" t="str">
            <v xml:space="preserve">         Acquistions</v>
          </cell>
          <cell r="I70">
            <v>46.7</v>
          </cell>
          <cell r="J70">
            <v>7.4</v>
          </cell>
          <cell r="K70">
            <v>40.1</v>
          </cell>
          <cell r="L70">
            <v>15.148</v>
          </cell>
          <cell r="M70">
            <v>-0.26900000000000013</v>
          </cell>
          <cell r="N70">
            <v>14.879</v>
          </cell>
          <cell r="O70">
            <v>0.45800000000000002</v>
          </cell>
          <cell r="P70">
            <v>-7.6000000000000012E-2</v>
          </cell>
          <cell r="Q70">
            <v>0.38200000000000001</v>
          </cell>
          <cell r="R70">
            <v>1.4710000000000001</v>
          </cell>
          <cell r="S70">
            <v>-1.4710000000000001</v>
          </cell>
          <cell r="T70">
            <v>0</v>
          </cell>
          <cell r="U70">
            <v>65.174999999999997</v>
          </cell>
          <cell r="V70">
            <v>1.4339999999999975</v>
          </cell>
          <cell r="W70">
            <v>66.608999999999995</v>
          </cell>
          <cell r="X70">
            <v>0</v>
          </cell>
          <cell r="Y70">
            <v>40</v>
          </cell>
          <cell r="Z70">
            <v>40</v>
          </cell>
        </row>
        <row r="71">
          <cell r="A71" t="str">
            <v xml:space="preserve">         Other</v>
          </cell>
          <cell r="I71">
            <v>46.7</v>
          </cell>
          <cell r="J71">
            <v>7.4</v>
          </cell>
          <cell r="K71">
            <v>14.2</v>
          </cell>
          <cell r="L71">
            <v>0</v>
          </cell>
          <cell r="M71">
            <v>5</v>
          </cell>
          <cell r="N71">
            <v>5</v>
          </cell>
          <cell r="O71">
            <v>-2.7</v>
          </cell>
          <cell r="P71">
            <v>4.0999999999999996</v>
          </cell>
          <cell r="Q71">
            <v>1.4</v>
          </cell>
          <cell r="R71">
            <v>-6.3</v>
          </cell>
          <cell r="S71">
            <v>7.5</v>
          </cell>
          <cell r="T71">
            <v>1.2</v>
          </cell>
          <cell r="U71">
            <v>-16.899999999999999</v>
          </cell>
          <cell r="V71">
            <v>1.0999999999999979</v>
          </cell>
          <cell r="W71">
            <v>-15.8</v>
          </cell>
          <cell r="X71">
            <v>-0.5</v>
          </cell>
          <cell r="Y71">
            <v>5.5</v>
          </cell>
          <cell r="Z71">
            <v>5</v>
          </cell>
        </row>
        <row r="72">
          <cell r="A72" t="str">
            <v>Working Capital adjustment</v>
          </cell>
          <cell r="I72">
            <v>1.5</v>
          </cell>
          <cell r="J72">
            <v>7.1224000000000052</v>
          </cell>
          <cell r="K72">
            <v>24.5</v>
          </cell>
          <cell r="L72">
            <v>-5</v>
          </cell>
          <cell r="M72">
            <v>6.7439999999999998</v>
          </cell>
          <cell r="N72">
            <v>1.744</v>
          </cell>
          <cell r="O72">
            <v>2</v>
          </cell>
          <cell r="P72">
            <v>0.20000000000000018</v>
          </cell>
          <cell r="Q72">
            <v>2.2000000000000002</v>
          </cell>
          <cell r="R72">
            <v>1.6</v>
          </cell>
          <cell r="S72">
            <v>7.4</v>
          </cell>
          <cell r="T72">
            <v>9</v>
          </cell>
          <cell r="U72">
            <v>3</v>
          </cell>
          <cell r="V72">
            <v>-15.1</v>
          </cell>
          <cell r="W72">
            <v>-12.1</v>
          </cell>
          <cell r="X72">
            <v>3</v>
          </cell>
          <cell r="Y72">
            <v>2.6490601475856055</v>
          </cell>
          <cell r="Z72">
            <v>5.6490601475856055</v>
          </cell>
        </row>
        <row r="73">
          <cell r="A73" t="str">
            <v>Working Capital adjustment</v>
          </cell>
          <cell r="I73">
            <v>1.5</v>
          </cell>
          <cell r="J73">
            <v>7.1224000000000052</v>
          </cell>
          <cell r="K73">
            <v>24.5</v>
          </cell>
          <cell r="L73">
            <v>-5</v>
          </cell>
          <cell r="M73">
            <v>6.7439999999999998</v>
          </cell>
          <cell r="N73">
            <v>1.744</v>
          </cell>
          <cell r="O73">
            <v>2</v>
          </cell>
          <cell r="P73">
            <v>0.20000000000000018</v>
          </cell>
          <cell r="Q73">
            <v>2.2000000000000002</v>
          </cell>
          <cell r="R73">
            <v>1.6</v>
          </cell>
          <cell r="S73">
            <v>7.4</v>
          </cell>
          <cell r="T73">
            <v>9</v>
          </cell>
          <cell r="U73">
            <v>3</v>
          </cell>
          <cell r="V73">
            <v>-15.1</v>
          </cell>
          <cell r="W73">
            <v>-12.1</v>
          </cell>
          <cell r="X73">
            <v>3</v>
          </cell>
          <cell r="Y73">
            <v>24.46</v>
          </cell>
          <cell r="Z73">
            <v>27.46</v>
          </cell>
        </row>
        <row r="74">
          <cell r="A74" t="str">
            <v>Net Cash Retained (used for debt reduction)</v>
          </cell>
          <cell r="I74">
            <v>7.3016319999999908</v>
          </cell>
          <cell r="J74">
            <v>-13.498625000000004</v>
          </cell>
          <cell r="K74">
            <v>-22.541000000000025</v>
          </cell>
          <cell r="L74">
            <v>-8.4039999999999999</v>
          </cell>
          <cell r="M74">
            <v>-0.95400000000000773</v>
          </cell>
          <cell r="N74">
            <v>-9.3580000000000112</v>
          </cell>
          <cell r="O74">
            <v>-8.4879999999999924</v>
          </cell>
          <cell r="P74">
            <v>-1.019999999999996</v>
          </cell>
          <cell r="Q74">
            <v>-9.5080000000000027</v>
          </cell>
          <cell r="R74">
            <v>-4.039000000000005</v>
          </cell>
          <cell r="S74">
            <v>-10.125000000000007</v>
          </cell>
          <cell r="T74">
            <v>-14.164000000000001</v>
          </cell>
          <cell r="U74">
            <v>-67.299000000000007</v>
          </cell>
          <cell r="V74">
            <v>-57.408999999999963</v>
          </cell>
          <cell r="W74">
            <v>-124.70799999999997</v>
          </cell>
          <cell r="X74">
            <v>-52.760000000000012</v>
          </cell>
          <cell r="Y74">
            <v>-65.106175853890363</v>
          </cell>
          <cell r="Z74">
            <v>-117.86617585389038</v>
          </cell>
        </row>
        <row r="75">
          <cell r="A75" t="str">
            <v>Net Cash Retained (used for debt reduction)</v>
          </cell>
          <cell r="I75">
            <v>7.3016319999999908</v>
          </cell>
          <cell r="J75">
            <v>-13.498625000000004</v>
          </cell>
          <cell r="K75">
            <v>-22.541000000000025</v>
          </cell>
          <cell r="L75">
            <v>-8.4039999999999999</v>
          </cell>
          <cell r="M75">
            <v>-0.95400000000000773</v>
          </cell>
          <cell r="N75">
            <v>-9.3580000000000112</v>
          </cell>
          <cell r="O75">
            <v>-8.4879999999999924</v>
          </cell>
          <cell r="P75">
            <v>-1.019999999999996</v>
          </cell>
          <cell r="Q75">
            <v>-9.5080000000000027</v>
          </cell>
          <cell r="R75">
            <v>-4.039000000000005</v>
          </cell>
          <cell r="S75">
            <v>-10.125000000000007</v>
          </cell>
          <cell r="T75">
            <v>-14.164000000000001</v>
          </cell>
          <cell r="U75">
            <v>-67.299000000000007</v>
          </cell>
          <cell r="V75">
            <v>-57.409999999999954</v>
          </cell>
          <cell r="W75">
            <v>-124.70899999999996</v>
          </cell>
          <cell r="X75">
            <v>-52.760000000000012</v>
          </cell>
          <cell r="Y75">
            <v>-66.242006999999944</v>
          </cell>
          <cell r="Z75">
            <v>-119.00200699999996</v>
          </cell>
        </row>
        <row r="76">
          <cell r="A76" t="str">
            <v>Net Debt 1st Jan</v>
          </cell>
          <cell r="I76">
            <v>32</v>
          </cell>
          <cell r="J76">
            <v>24.698368000000009</v>
          </cell>
          <cell r="K76">
            <v>38.196993000000013</v>
          </cell>
          <cell r="L76">
            <v>60.737993000000039</v>
          </cell>
          <cell r="M76">
            <v>69.141993000000042</v>
          </cell>
          <cell r="N76">
            <v>60.737993000000039</v>
          </cell>
          <cell r="O76">
            <v>70.09599300000005</v>
          </cell>
          <cell r="P76">
            <v>78.583993000000049</v>
          </cell>
          <cell r="Q76">
            <v>70.09599300000005</v>
          </cell>
          <cell r="R76">
            <v>79.60399300000006</v>
          </cell>
          <cell r="S76">
            <v>83.642993000000061</v>
          </cell>
          <cell r="T76">
            <v>79.60399300000006</v>
          </cell>
          <cell r="U76">
            <v>93.767993000000061</v>
          </cell>
          <cell r="V76">
            <v>161.06699300000008</v>
          </cell>
          <cell r="W76">
            <v>93.767993000000061</v>
          </cell>
          <cell r="X76">
            <v>218.47599300000002</v>
          </cell>
          <cell r="Y76">
            <v>271.23599300000001</v>
          </cell>
          <cell r="Z76">
            <v>218.47599300000002</v>
          </cell>
        </row>
        <row r="77">
          <cell r="A77" t="str">
            <v>Net Debt 31st Dec</v>
          </cell>
          <cell r="I77">
            <v>24.698368000000009</v>
          </cell>
          <cell r="J77">
            <v>38.196993000000013</v>
          </cell>
          <cell r="K77">
            <v>60.737993000000039</v>
          </cell>
          <cell r="L77">
            <v>69.141993000000042</v>
          </cell>
          <cell r="M77">
            <v>70.09599300000005</v>
          </cell>
          <cell r="N77">
            <v>70.09599300000005</v>
          </cell>
          <cell r="O77">
            <v>78.583993000000049</v>
          </cell>
          <cell r="P77">
            <v>79.603993000000045</v>
          </cell>
          <cell r="Q77">
            <v>79.60399300000006</v>
          </cell>
          <cell r="R77">
            <v>83.642993000000061</v>
          </cell>
          <cell r="S77">
            <v>93.767993000000075</v>
          </cell>
          <cell r="T77">
            <v>93.767993000000061</v>
          </cell>
          <cell r="U77">
            <v>161.06699300000008</v>
          </cell>
          <cell r="V77">
            <v>218.47599300000005</v>
          </cell>
          <cell r="W77">
            <v>218.47599300000002</v>
          </cell>
          <cell r="X77">
            <v>271.23599300000001</v>
          </cell>
          <cell r="Y77">
            <v>336.34216885389037</v>
          </cell>
          <cell r="Z77">
            <v>336.34216885389037</v>
          </cell>
        </row>
        <row r="78">
          <cell r="A78" t="str">
            <v>Net Debt 31st Dec</v>
          </cell>
          <cell r="I78">
            <v>24.698368000000009</v>
          </cell>
          <cell r="J78">
            <v>38.196993000000013</v>
          </cell>
          <cell r="K78">
            <v>60.737993000000039</v>
          </cell>
          <cell r="L78">
            <v>69.141993000000042</v>
          </cell>
          <cell r="M78">
            <v>70.09599300000005</v>
          </cell>
          <cell r="N78">
            <v>70.09599300000005</v>
          </cell>
          <cell r="O78">
            <v>78.583993000000049</v>
          </cell>
          <cell r="P78">
            <v>79.603993000000045</v>
          </cell>
          <cell r="Q78">
            <v>79.60399300000006</v>
          </cell>
          <cell r="R78">
            <v>83.642993000000061</v>
          </cell>
          <cell r="S78">
            <v>93.767993000000075</v>
          </cell>
          <cell r="T78">
            <v>93.767993000000061</v>
          </cell>
          <cell r="U78">
            <v>161.06699300000008</v>
          </cell>
          <cell r="V78">
            <v>218.47699300000005</v>
          </cell>
          <cell r="W78">
            <v>218.47699300000002</v>
          </cell>
          <cell r="X78">
            <v>271.23699300000004</v>
          </cell>
          <cell r="Y78">
            <v>337.47899999999998</v>
          </cell>
          <cell r="Z78">
            <v>337.47899999999998</v>
          </cell>
        </row>
        <row r="79">
          <cell r="A79" t="str">
            <v>Average net debt for year</v>
          </cell>
          <cell r="I79">
            <v>28.349184000000005</v>
          </cell>
          <cell r="J79">
            <v>31.447680500000011</v>
          </cell>
          <cell r="K79">
            <v>49.467493000000026</v>
          </cell>
          <cell r="L79">
            <v>64.939993000000044</v>
          </cell>
          <cell r="M79">
            <v>69.618993000000046</v>
          </cell>
          <cell r="N79">
            <v>65.416993000000048</v>
          </cell>
          <cell r="O79">
            <v>74.33999300000005</v>
          </cell>
          <cell r="P79">
            <v>79.09399300000004</v>
          </cell>
          <cell r="Q79">
            <v>74.849993000000055</v>
          </cell>
          <cell r="R79">
            <v>81.623493000000053</v>
          </cell>
          <cell r="S79">
            <v>88.705493000000075</v>
          </cell>
          <cell r="T79">
            <v>86.685993000000053</v>
          </cell>
          <cell r="U79">
            <v>127.41749300000006</v>
          </cell>
          <cell r="V79">
            <v>189.77149300000008</v>
          </cell>
          <cell r="W79">
            <v>156.12199300000003</v>
          </cell>
          <cell r="X79">
            <v>244.85599300000001</v>
          </cell>
          <cell r="Y79">
            <v>303.78908092694519</v>
          </cell>
          <cell r="Z79">
            <v>274.3225369634726</v>
          </cell>
        </row>
        <row r="80">
          <cell r="A80" t="str">
            <v>Cost of debt</v>
          </cell>
          <cell r="I80">
            <v>0.15</v>
          </cell>
          <cell r="J80">
            <v>0.115</v>
          </cell>
          <cell r="K80">
            <v>0.09</v>
          </cell>
          <cell r="L80">
            <v>0.1008315476720177</v>
          </cell>
          <cell r="M80">
            <v>9.4744260377336909E-2</v>
          </cell>
          <cell r="N80">
            <v>0.1</v>
          </cell>
          <cell r="O80">
            <v>0.10820555229269385</v>
          </cell>
          <cell r="P80">
            <v>9.2497542765352547E-2</v>
          </cell>
          <cell r="Q80">
            <v>0.10260522001652016</v>
          </cell>
          <cell r="R80">
            <v>8.7891362355688396E-2</v>
          </cell>
          <cell r="S80">
            <v>9.3906247722449321E-2</v>
          </cell>
          <cell r="T80">
            <v>8.9426212144792475E-2</v>
          </cell>
          <cell r="U80">
            <v>9.9546771023033664E-2</v>
          </cell>
          <cell r="V80">
            <v>7.9506145846678852E-2</v>
          </cell>
          <cell r="W80">
            <v>8.8943266308418173E-2</v>
          </cell>
          <cell r="X80">
            <v>8.2954881974238615E-2</v>
          </cell>
          <cell r="Y80">
            <v>7.4999999999999997E-2</v>
          </cell>
          <cell r="Z80">
            <v>7.8550201428144686E-2</v>
          </cell>
        </row>
        <row r="81">
          <cell r="A81" t="str">
            <v>Interest Cost</v>
          </cell>
          <cell r="I81">
            <v>4.2523776000000009</v>
          </cell>
          <cell r="J81">
            <v>3.6164832575000014</v>
          </cell>
          <cell r="K81">
            <v>4.4520743700000018</v>
          </cell>
          <cell r="L81">
            <v>3.274</v>
          </cell>
          <cell r="M81">
            <v>3.298</v>
          </cell>
          <cell r="N81">
            <v>6.5416993000000048</v>
          </cell>
          <cell r="O81">
            <v>4.0220000000000002</v>
          </cell>
          <cell r="P81">
            <v>3.6579999999999995</v>
          </cell>
          <cell r="Q81">
            <v>7.68</v>
          </cell>
          <cell r="R81">
            <v>3.5870000000000002</v>
          </cell>
          <cell r="S81">
            <v>4.1650000000000009</v>
          </cell>
          <cell r="T81">
            <v>7.7520000000000007</v>
          </cell>
          <cell r="U81">
            <v>6.3420000000000005</v>
          </cell>
          <cell r="V81">
            <v>7.5440000000000005</v>
          </cell>
          <cell r="W81">
            <v>13.886000000000001</v>
          </cell>
          <cell r="X81">
            <v>10.155999999999999</v>
          </cell>
          <cell r="Y81">
            <v>11.392090534760444</v>
          </cell>
          <cell r="Z81">
            <v>21.548090534760441</v>
          </cell>
        </row>
        <row r="82">
          <cell r="A82" t="str">
            <v>Interest Cost</v>
          </cell>
          <cell r="I82">
            <v>4.2523776000000009</v>
          </cell>
          <cell r="J82">
            <v>3.6164832575000014</v>
          </cell>
          <cell r="K82">
            <v>4.4520743700000018</v>
          </cell>
          <cell r="L82">
            <v>3.274</v>
          </cell>
          <cell r="M82">
            <v>3.298</v>
          </cell>
          <cell r="N82">
            <v>6.5416993000000048</v>
          </cell>
          <cell r="O82">
            <v>4.0220000000000002</v>
          </cell>
          <cell r="P82">
            <v>3.6579999999999995</v>
          </cell>
          <cell r="Q82">
            <v>7.68</v>
          </cell>
          <cell r="R82">
            <v>3.5870000000000002</v>
          </cell>
          <cell r="S82">
            <v>4.1650000000000009</v>
          </cell>
          <cell r="T82">
            <v>7.7520000000000007</v>
          </cell>
          <cell r="U82">
            <v>6.3420000000000005</v>
          </cell>
          <cell r="V82">
            <v>7.5449999999999999</v>
          </cell>
          <cell r="W82">
            <v>13.887</v>
          </cell>
          <cell r="X82">
            <v>10.155999999999999</v>
          </cell>
          <cell r="Y82">
            <v>11.721000000000002</v>
          </cell>
          <cell r="Z82">
            <v>21.877000000000002</v>
          </cell>
        </row>
        <row r="84">
          <cell r="A84" t="str">
            <v>EPS CALCULATION</v>
          </cell>
        </row>
        <row r="85">
          <cell r="A85" t="str">
            <v>Net Profit</v>
          </cell>
          <cell r="H85">
            <v>7.5</v>
          </cell>
          <cell r="I85">
            <v>7.5</v>
          </cell>
          <cell r="J85">
            <v>10.5</v>
          </cell>
          <cell r="K85">
            <v>15.2</v>
          </cell>
          <cell r="N85">
            <v>22.35</v>
          </cell>
          <cell r="Q85">
            <v>25.281999999999996</v>
          </cell>
          <cell r="T85">
            <v>23.760999999999996</v>
          </cell>
          <cell r="W85">
            <v>32.631000000000007</v>
          </cell>
          <cell r="Z85">
            <v>24.5</v>
          </cell>
        </row>
        <row r="86">
          <cell r="A86" t="str">
            <v>Net Profit (adj for G/Will amort)</v>
          </cell>
          <cell r="H86">
            <v>7.8659999999999997</v>
          </cell>
          <cell r="I86">
            <v>8.16</v>
          </cell>
          <cell r="J86">
            <v>11.38</v>
          </cell>
          <cell r="K86">
            <v>16.256999999999998</v>
          </cell>
          <cell r="N86">
            <v>23.85</v>
          </cell>
          <cell r="Q86">
            <v>26.682999999999996</v>
          </cell>
          <cell r="T86">
            <v>26.433999999999997</v>
          </cell>
          <cell r="W86">
            <v>37.13600000000001</v>
          </cell>
          <cell r="Z86">
            <v>29.242000000000001</v>
          </cell>
        </row>
        <row r="87">
          <cell r="A87" t="str">
            <v>Year End Capital:</v>
          </cell>
          <cell r="H87">
            <v>7.5</v>
          </cell>
          <cell r="I87">
            <v>7.5</v>
          </cell>
          <cell r="J87">
            <v>10.5</v>
          </cell>
          <cell r="K87">
            <v>15.2</v>
          </cell>
          <cell r="N87">
            <v>22.35</v>
          </cell>
          <cell r="Q87">
            <v>25.281999999999996</v>
          </cell>
          <cell r="T87">
            <v>23.760999999999996</v>
          </cell>
          <cell r="W87">
            <v>32.63000000000001</v>
          </cell>
          <cell r="Z87">
            <v>25.282999999999987</v>
          </cell>
        </row>
        <row r="88">
          <cell r="A88" t="str">
            <v>Avg. Ordinary shares (mill)</v>
          </cell>
          <cell r="H88">
            <v>64.234085750000006</v>
          </cell>
          <cell r="I88">
            <v>79.613447875000006</v>
          </cell>
          <cell r="J88">
            <v>86.459854750000005</v>
          </cell>
          <cell r="K88">
            <v>93.755880375000004</v>
          </cell>
          <cell r="N88">
            <v>118.30846025000001</v>
          </cell>
          <cell r="Q88">
            <v>123.27522811100002</v>
          </cell>
          <cell r="T88">
            <v>130.20565574999998</v>
          </cell>
          <cell r="U88">
            <v>0</v>
          </cell>
          <cell r="V88">
            <v>1.5801922500000067</v>
          </cell>
          <cell r="W88">
            <v>134.94625975</v>
          </cell>
          <cell r="X88">
            <v>2.5550000000000002</v>
          </cell>
          <cell r="Y88">
            <v>1.701125631</v>
          </cell>
          <cell r="Z88">
            <v>139.70250363100001</v>
          </cell>
        </row>
        <row r="89">
          <cell r="A89" t="str">
            <v xml:space="preserve">Issued Cap: </v>
          </cell>
          <cell r="B89" t="str">
            <v>1st Jan</v>
          </cell>
          <cell r="H89">
            <v>61.17</v>
          </cell>
          <cell r="I89">
            <v>62.876342999999999</v>
          </cell>
          <cell r="J89">
            <v>85.964714000000001</v>
          </cell>
          <cell r="K89">
            <v>86.938221999999996</v>
          </cell>
          <cell r="N89">
            <v>116.00873300000001</v>
          </cell>
          <cell r="Q89">
            <v>121.479572</v>
          </cell>
          <cell r="T89">
            <v>125.382248</v>
          </cell>
          <cell r="W89">
            <v>130.44290799999999</v>
          </cell>
          <cell r="Z89">
            <v>135.16006200000001</v>
          </cell>
        </row>
        <row r="90">
          <cell r="A90" t="str">
            <v>Avg. Ordinary shares (mill) diluted for options</v>
          </cell>
          <cell r="B90" t="str">
            <v>30th June</v>
          </cell>
          <cell r="H90">
            <v>61.17</v>
          </cell>
          <cell r="I90">
            <v>85.083042000000006</v>
          </cell>
          <cell r="J90">
            <v>86.636083999999997</v>
          </cell>
          <cell r="K90">
            <v>88.604500000000002</v>
          </cell>
          <cell r="N90">
            <v>118.494113</v>
          </cell>
          <cell r="Q90">
            <v>123.666204296</v>
          </cell>
          <cell r="T90">
            <v>128.10440199999999</v>
          </cell>
          <cell r="U90">
            <v>0</v>
          </cell>
          <cell r="V90">
            <v>3.2072300000000098</v>
          </cell>
          <cell r="W90">
            <v>133.650138</v>
          </cell>
          <cell r="X90">
            <v>4.28</v>
          </cell>
          <cell r="Y90">
            <v>2.8798559999999895</v>
          </cell>
          <cell r="Z90">
            <v>138.039918</v>
          </cell>
        </row>
        <row r="91">
          <cell r="A91" t="str">
            <v>Dilution for DRP</v>
          </cell>
          <cell r="B91" t="str">
            <v>1st Jan</v>
          </cell>
          <cell r="H91">
            <v>61.17</v>
          </cell>
          <cell r="I91">
            <v>1.7601198593881425E-2</v>
          </cell>
          <cell r="J91">
            <v>7.8098322993315145E-3</v>
          </cell>
          <cell r="K91">
            <v>1.9166230475704985E-2</v>
          </cell>
          <cell r="N91">
            <v>2.1424076754635292E-2</v>
          </cell>
          <cell r="Q91">
            <v>1.7999999999999999E-2</v>
          </cell>
          <cell r="T91">
            <v>2.1710840596828263E-2</v>
          </cell>
          <cell r="W91">
            <v>2.4587231679931598E-2</v>
          </cell>
          <cell r="Y91">
            <v>0.91193977700305839</v>
          </cell>
          <cell r="Z91">
            <v>2.1307004135585395E-2</v>
          </cell>
        </row>
        <row r="92">
          <cell r="B92" t="str">
            <v>31st Dec</v>
          </cell>
          <cell r="H92">
            <v>62.876342999999999</v>
          </cell>
          <cell r="I92">
            <v>85.964714000000001</v>
          </cell>
          <cell r="J92">
            <v>86.938221999999996</v>
          </cell>
          <cell r="K92">
            <v>116.00873300000001</v>
          </cell>
          <cell r="N92">
            <v>121.479572</v>
          </cell>
          <cell r="Q92">
            <v>125.382248</v>
          </cell>
          <cell r="T92">
            <v>130.44290799999999</v>
          </cell>
          <cell r="V92">
            <v>1.5099240000000123</v>
          </cell>
          <cell r="W92">
            <v>135.16006200000001</v>
          </cell>
          <cell r="X92">
            <v>3.8</v>
          </cell>
          <cell r="Y92">
            <v>2.4847185240000158</v>
          </cell>
          <cell r="Z92">
            <v>140.52463652400002</v>
          </cell>
        </row>
        <row r="93">
          <cell r="A93" t="str">
            <v>Dilution for DRP</v>
          </cell>
          <cell r="I93">
            <v>1.0362487979684537E-2</v>
          </cell>
          <cell r="J93">
            <v>3.4874383288145774E-3</v>
          </cell>
          <cell r="K93">
            <v>9.0766608919412746E-3</v>
          </cell>
          <cell r="N93">
            <v>2.5194998505959583E-2</v>
          </cell>
          <cell r="Q93">
            <v>1.3876416065076169E-2</v>
          </cell>
          <cell r="T93">
            <v>1.8254688859169699E-2</v>
          </cell>
          <cell r="V93">
            <v>1.0285511078185425</v>
          </cell>
          <cell r="W93">
            <v>1.1297586538967952E-2</v>
          </cell>
          <cell r="Y93">
            <v>1.0830000000000068</v>
          </cell>
          <cell r="Z93">
            <v>1.7999999999999999E-2</v>
          </cell>
        </row>
        <row r="94">
          <cell r="B94" t="str">
            <v>31st Dec</v>
          </cell>
          <cell r="H94">
            <v>62.876342999999999</v>
          </cell>
          <cell r="I94">
            <v>85.964714000000001</v>
          </cell>
          <cell r="J94">
            <v>86.938221999999996</v>
          </cell>
          <cell r="K94">
            <v>116.00873300000001</v>
          </cell>
          <cell r="N94">
            <v>121.479572</v>
          </cell>
          <cell r="Q94">
            <v>125.382248</v>
          </cell>
          <cell r="T94">
            <v>130.44290799999999</v>
          </cell>
          <cell r="V94">
            <v>1.5099240000000123</v>
          </cell>
          <cell r="W94">
            <v>135.16006200000001</v>
          </cell>
          <cell r="X94">
            <v>3.8</v>
          </cell>
          <cell r="Y94">
            <v>2.0368650000000059</v>
          </cell>
          <cell r="Z94">
            <v>140.07678300000001</v>
          </cell>
        </row>
        <row r="95">
          <cell r="A95" t="str">
            <v>EPS (¢/share)</v>
          </cell>
          <cell r="H95">
            <v>11.676043820706203</v>
          </cell>
          <cell r="I95">
            <v>9.4205190205750764</v>
          </cell>
          <cell r="J95">
            <v>12.144364607552154</v>
          </cell>
          <cell r="K95">
            <v>16.212316431997451</v>
          </cell>
          <cell r="N95">
            <v>18.89129480070298</v>
          </cell>
          <cell r="Q95">
            <v>20.508580991823813</v>
          </cell>
          <cell r="T95">
            <v>18.248823265881828</v>
          </cell>
          <cell r="V95">
            <v>1.0285511078185425</v>
          </cell>
          <cell r="W95">
            <v>24.180736880334326</v>
          </cell>
          <cell r="Y95">
            <v>0.88779665531241725</v>
          </cell>
          <cell r="Z95">
            <v>17.53726623590978</v>
          </cell>
        </row>
        <row r="96">
          <cell r="A96" t="str">
            <v>EPS (diluted for options)</v>
          </cell>
          <cell r="T96">
            <v>18.453791320812115</v>
          </cell>
          <cell r="U96" t="e">
            <v>#DIV/0!</v>
          </cell>
          <cell r="V96">
            <v>0</v>
          </cell>
          <cell r="W96">
            <v>24.346463296475328</v>
          </cell>
          <cell r="X96">
            <v>0</v>
          </cell>
          <cell r="Y96">
            <v>0</v>
          </cell>
          <cell r="Z96">
            <v>17.697350410629163</v>
          </cell>
        </row>
        <row r="97">
          <cell r="A97" t="str">
            <v>% change on p.c.p.</v>
          </cell>
          <cell r="H97">
            <v>11.676043820706203</v>
          </cell>
          <cell r="I97">
            <v>-0.19317543123049927</v>
          </cell>
          <cell r="J97">
            <v>0.28913965154446447</v>
          </cell>
          <cell r="K97">
            <v>0.33496621321098846</v>
          </cell>
          <cell r="N97">
            <v>0.16524340491024228</v>
          </cell>
          <cell r="Q97">
            <v>8.5610129331137791E-2</v>
          </cell>
          <cell r="T97">
            <v>-0.1101859620050205</v>
          </cell>
          <cell r="W97">
            <v>0.32505732167086404</v>
          </cell>
          <cell r="Z97">
            <v>-0.27474227428641923</v>
          </cell>
        </row>
        <row r="98">
          <cell r="A98" t="str">
            <v>EPS (adj for G/Will) (¢/share)</v>
          </cell>
          <cell r="H98">
            <v>12.245834759156667</v>
          </cell>
          <cell r="I98">
            <v>10.249524694385684</v>
          </cell>
          <cell r="J98">
            <v>13.162178022280335</v>
          </cell>
          <cell r="K98">
            <v>17.339712383880432</v>
          </cell>
          <cell r="N98">
            <v>20.159166934978344</v>
          </cell>
          <cell r="Q98">
            <v>21.645062360763976</v>
          </cell>
          <cell r="T98">
            <v>20.301729481516784</v>
          </cell>
          <cell r="U98" t="e">
            <v>#DIV/0!</v>
          </cell>
          <cell r="V98">
            <v>0</v>
          </cell>
          <cell r="W98">
            <v>27.519102840492039</v>
          </cell>
          <cell r="X98">
            <v>0</v>
          </cell>
          <cell r="Y98">
            <v>0</v>
          </cell>
          <cell r="Z98">
            <v>20.931622011039746</v>
          </cell>
        </row>
        <row r="99">
          <cell r="A99" t="str">
            <v>EPS (adj for G/Will) (diluted for options)</v>
          </cell>
          <cell r="I99">
            <v>-0.19317543123049927</v>
          </cell>
          <cell r="J99">
            <v>0.28913965154446447</v>
          </cell>
          <cell r="K99">
            <v>0.33496621321098846</v>
          </cell>
          <cell r="N99">
            <v>0.16524340491024228</v>
          </cell>
          <cell r="Q99">
            <v>8.5610129331137791E-2</v>
          </cell>
          <cell r="T99">
            <v>20.506697536447067</v>
          </cell>
          <cell r="U99" t="e">
            <v>#DIV/0!</v>
          </cell>
          <cell r="V99">
            <v>0</v>
          </cell>
          <cell r="W99">
            <v>27.684829256633037</v>
          </cell>
          <cell r="X99">
            <v>0</v>
          </cell>
          <cell r="Y99">
            <v>0</v>
          </cell>
          <cell r="Z99">
            <v>21.091706185759129</v>
          </cell>
        </row>
        <row r="100">
          <cell r="A100" t="str">
            <v>% change on p.c.p.</v>
          </cell>
          <cell r="H100">
            <v>12.245834759156667</v>
          </cell>
          <cell r="I100">
            <v>-0.16301951676085349</v>
          </cell>
          <cell r="J100">
            <v>0.28417447781652705</v>
          </cell>
          <cell r="K100">
            <v>0.31738929184277537</v>
          </cell>
          <cell r="N100">
            <v>0.16260099871777403</v>
          </cell>
          <cell r="Q100">
            <v>7.3708176065918771E-2</v>
          </cell>
          <cell r="T100">
            <v>-6.2061862278680852E-2</v>
          </cell>
          <cell r="W100">
            <v>0.36366851315982796</v>
          </cell>
          <cell r="Z100">
            <v>-0.2381493131041888</v>
          </cell>
        </row>
        <row r="101">
          <cell r="A101" t="str">
            <v>EPS (adj for G/Will &amp; @ 36 tax)</v>
          </cell>
          <cell r="T101">
            <v>20.506697536447067</v>
          </cell>
          <cell r="U101" t="e">
            <v>#DIV/0!</v>
          </cell>
          <cell r="V101">
            <v>0</v>
          </cell>
          <cell r="W101">
            <v>27.684088220903813</v>
          </cell>
          <cell r="X101">
            <v>0</v>
          </cell>
          <cell r="Y101">
            <v>0</v>
          </cell>
          <cell r="Z101">
            <v>17.691995439228773</v>
          </cell>
        </row>
        <row r="102">
          <cell r="A102" t="str">
            <v>% change on p.c.p.</v>
          </cell>
          <cell r="B102">
            <v>4.5999999999999996</v>
          </cell>
          <cell r="I102">
            <v>-0.16301951676085349</v>
          </cell>
          <cell r="J102">
            <v>0.28417447781652705</v>
          </cell>
          <cell r="K102">
            <v>0.31738929184277537</v>
          </cell>
          <cell r="N102">
            <v>0.16260099871777403</v>
          </cell>
          <cell r="Q102">
            <v>7.3708176065918771E-2</v>
          </cell>
          <cell r="T102">
            <v>-4.342012791042861E-2</v>
          </cell>
          <cell r="W102">
            <v>0.33705768565061006</v>
          </cell>
          <cell r="Z102">
            <v>-0.20514578162409181</v>
          </cell>
        </row>
        <row r="103">
          <cell r="A103" t="str">
            <v>Cashflow per Share (before dividends)</v>
          </cell>
          <cell r="I103">
            <v>27.901859036274026</v>
          </cell>
          <cell r="J103">
            <v>29.807793541314037</v>
          </cell>
          <cell r="K103">
            <v>35.694827744291239</v>
          </cell>
          <cell r="N103">
            <v>36.696445806376715</v>
          </cell>
          <cell r="Q103">
            <v>38.657401596604856</v>
          </cell>
          <cell r="T103">
            <v>37.486082857810118</v>
          </cell>
          <cell r="W103">
            <v>46.677840583869909</v>
          </cell>
          <cell r="Z103">
            <v>45.18407253288327</v>
          </cell>
        </row>
        <row r="104">
          <cell r="B104">
            <v>4.5999999999999996</v>
          </cell>
        </row>
        <row r="105">
          <cell r="A105" t="str">
            <v>Share base dilution - Options</v>
          </cell>
          <cell r="I105">
            <v>27.901859036274026</v>
          </cell>
          <cell r="J105">
            <v>29.807793541314037</v>
          </cell>
          <cell r="K105">
            <v>35.694827744291239</v>
          </cell>
          <cell r="N105">
            <v>36.696445806376715</v>
          </cell>
          <cell r="Q105">
            <v>38.657401596604856</v>
          </cell>
          <cell r="T105">
            <v>2.5374349999999999</v>
          </cell>
          <cell r="W105">
            <v>2.1213519999999999</v>
          </cell>
          <cell r="Z105">
            <v>2.1213519999999999</v>
          </cell>
        </row>
        <row r="106">
          <cell r="A106" t="str">
            <v>Earnings Dilituon Options</v>
          </cell>
          <cell r="T106">
            <v>0.26688000000000001</v>
          </cell>
          <cell r="W106">
            <v>0.2236416</v>
          </cell>
          <cell r="Z106">
            <v>0.2236416</v>
          </cell>
        </row>
        <row r="107">
          <cell r="A107" t="str">
            <v>Share base dilution - Options</v>
          </cell>
          <cell r="T107">
            <v>2.5374349999999999</v>
          </cell>
          <cell r="W107">
            <v>2.1213519999999999</v>
          </cell>
          <cell r="Z107">
            <v>3.8029999999999999</v>
          </cell>
        </row>
        <row r="108">
          <cell r="A108" t="str">
            <v>Earnings Dilituon Options</v>
          </cell>
          <cell r="T108">
            <v>0.26688000000000001</v>
          </cell>
          <cell r="W108">
            <v>0.2236416</v>
          </cell>
          <cell r="Z108">
            <v>0.48768268800000003</v>
          </cell>
        </row>
        <row r="109">
          <cell r="B109" t="str">
            <v>Series A no. on issue (m)</v>
          </cell>
          <cell r="Z109">
            <v>2.13</v>
          </cell>
        </row>
        <row r="110">
          <cell r="A110" t="str">
            <v>Options on issue</v>
          </cell>
          <cell r="B110" t="str">
            <v>Series A Exercise price ($)</v>
          </cell>
          <cell r="Z110">
            <v>2.75</v>
          </cell>
        </row>
        <row r="111">
          <cell r="B111" t="str">
            <v>Series A no. on issue (m)</v>
          </cell>
          <cell r="Z111">
            <v>2.13</v>
          </cell>
        </row>
        <row r="112">
          <cell r="B112" t="str">
            <v>Series A Exercise price ($)</v>
          </cell>
          <cell r="Z112">
            <v>2.75</v>
          </cell>
        </row>
        <row r="113">
          <cell r="B113" t="str">
            <v>Series A Expiry date</v>
          </cell>
          <cell r="Z113">
            <v>36655</v>
          </cell>
        </row>
        <row r="114">
          <cell r="B114" t="str">
            <v>Series B no. on issue (m)</v>
          </cell>
          <cell r="Z114">
            <v>1.375</v>
          </cell>
        </row>
        <row r="115">
          <cell r="B115" t="str">
            <v>Series B Exercise price ($)</v>
          </cell>
          <cell r="Z115">
            <v>5.13</v>
          </cell>
        </row>
        <row r="116">
          <cell r="B116" t="str">
            <v>Series B Expiry date</v>
          </cell>
          <cell r="Z116">
            <v>37414</v>
          </cell>
        </row>
        <row r="117">
          <cell r="B117" t="str">
            <v>Series C no. on issue (m)</v>
          </cell>
          <cell r="Z117">
            <v>1.673</v>
          </cell>
        </row>
        <row r="118">
          <cell r="A118" t="str">
            <v>Current Price</v>
          </cell>
          <cell r="B118" t="str">
            <v>Series C Exercise price ($)</v>
          </cell>
          <cell r="Z118">
            <v>4.09</v>
          </cell>
        </row>
        <row r="119">
          <cell r="B119" t="str">
            <v>Series C Expiry date</v>
          </cell>
          <cell r="Z119">
            <v>37750</v>
          </cell>
        </row>
        <row r="120">
          <cell r="A120" t="str">
            <v>Current Price</v>
          </cell>
          <cell r="B120">
            <v>6.3</v>
          </cell>
          <cell r="Z120">
            <v>0.48768268800000003</v>
          </cell>
        </row>
        <row r="121">
          <cell r="B121" t="str">
            <v>Options in the money</v>
          </cell>
          <cell r="Z121">
            <v>5.1779999999999999</v>
          </cell>
        </row>
        <row r="122">
          <cell r="B122" t="str">
            <v>Earnings adj. for Options</v>
          </cell>
          <cell r="Z122">
            <v>0.75854668799999991</v>
          </cell>
        </row>
      </sheetData>
      <sheetData sheetId="4" refreshError="1">
        <row r="1">
          <cell r="A1" t="str">
            <v>PACIFICA GROUP LIMITED</v>
          </cell>
        </row>
        <row r="3">
          <cell r="G3">
            <v>1992</v>
          </cell>
          <cell r="H3">
            <v>1993</v>
          </cell>
          <cell r="I3">
            <v>1994</v>
          </cell>
          <cell r="J3">
            <v>1995</v>
          </cell>
          <cell r="K3">
            <v>1996</v>
          </cell>
          <cell r="L3">
            <v>1997</v>
          </cell>
          <cell r="M3">
            <v>1998</v>
          </cell>
        </row>
        <row r="4">
          <cell r="M4" t="str">
            <v>Est</v>
          </cell>
        </row>
        <row r="5">
          <cell r="A5" t="str">
            <v>ASSETS</v>
          </cell>
        </row>
        <row r="7">
          <cell r="A7" t="str">
            <v>Current Assets</v>
          </cell>
        </row>
        <row r="8">
          <cell r="A8" t="str">
            <v>Cash</v>
          </cell>
          <cell r="C8">
            <v>11.635</v>
          </cell>
          <cell r="D8">
            <v>39.987000000000002</v>
          </cell>
          <cell r="E8">
            <v>8.9090000000000007</v>
          </cell>
          <cell r="F8">
            <v>18.465</v>
          </cell>
          <cell r="G8">
            <v>19.238</v>
          </cell>
          <cell r="H8">
            <v>68.180000000000007</v>
          </cell>
          <cell r="I8">
            <v>30.885000000000002</v>
          </cell>
          <cell r="J8">
            <v>34.116999999999997</v>
          </cell>
          <cell r="K8">
            <v>31.021999999999998</v>
          </cell>
          <cell r="L8">
            <v>62.673000000000002</v>
          </cell>
          <cell r="M8">
            <v>62.673000000000002</v>
          </cell>
        </row>
        <row r="9">
          <cell r="A9" t="str">
            <v>Inventories</v>
          </cell>
          <cell r="C9">
            <v>29.831</v>
          </cell>
          <cell r="D9">
            <v>37.841999999999999</v>
          </cell>
          <cell r="E9">
            <v>34.286999999999999</v>
          </cell>
          <cell r="F9">
            <v>35.094999999999999</v>
          </cell>
          <cell r="G9">
            <v>40.94</v>
          </cell>
          <cell r="H9">
            <v>55.777000000000001</v>
          </cell>
          <cell r="I9">
            <v>65.159000000000006</v>
          </cell>
          <cell r="J9">
            <v>67.820999999999998</v>
          </cell>
          <cell r="K9">
            <v>67.150000000000006</v>
          </cell>
          <cell r="L9">
            <v>67.028999999999996</v>
          </cell>
          <cell r="M9">
            <v>71.265795110689197</v>
          </cell>
        </row>
        <row r="10">
          <cell r="A10" t="str">
            <v>Trade Debtors</v>
          </cell>
          <cell r="C10">
            <v>33.859000000000002</v>
          </cell>
          <cell r="D10">
            <v>39.246000000000002</v>
          </cell>
          <cell r="E10">
            <v>41.502000000000002</v>
          </cell>
          <cell r="F10">
            <v>46.423000000000002</v>
          </cell>
          <cell r="G10">
            <v>53.524000000000001</v>
          </cell>
          <cell r="H10">
            <v>76.704999999999998</v>
          </cell>
          <cell r="I10">
            <v>72.126999999999995</v>
          </cell>
          <cell r="J10">
            <v>70.289000000000001</v>
          </cell>
          <cell r="K10">
            <v>77.442999999999998</v>
          </cell>
          <cell r="L10">
            <v>80.03</v>
          </cell>
          <cell r="M10">
            <v>84.266795110689202</v>
          </cell>
        </row>
        <row r="11">
          <cell r="A11" t="str">
            <v>Other Debtors</v>
          </cell>
          <cell r="I11">
            <v>11.901</v>
          </cell>
          <cell r="J11">
            <v>12.904999999999999</v>
          </cell>
          <cell r="K11">
            <v>14.108000000000001</v>
          </cell>
          <cell r="L11">
            <v>17.898</v>
          </cell>
          <cell r="M11">
            <v>13.4</v>
          </cell>
        </row>
        <row r="12">
          <cell r="A12" t="str">
            <v>TOTAL</v>
          </cell>
          <cell r="C12">
            <v>75.325000000000003</v>
          </cell>
          <cell r="D12">
            <v>117.07500000000002</v>
          </cell>
          <cell r="E12">
            <v>84.698000000000008</v>
          </cell>
          <cell r="F12">
            <v>99.983000000000004</v>
          </cell>
          <cell r="G12">
            <v>113.702</v>
          </cell>
          <cell r="H12">
            <v>200.66200000000001</v>
          </cell>
          <cell r="I12">
            <v>180.072</v>
          </cell>
          <cell r="J12">
            <v>185.13199999999998</v>
          </cell>
          <cell r="K12">
            <v>189.72300000000001</v>
          </cell>
          <cell r="L12">
            <v>227.63</v>
          </cell>
          <cell r="M12">
            <v>231.60559022137841</v>
          </cell>
        </row>
        <row r="14">
          <cell r="A14" t="str">
            <v>Non-Current Assets</v>
          </cell>
        </row>
        <row r="15">
          <cell r="A15" t="str">
            <v>Land</v>
          </cell>
          <cell r="I15">
            <v>15.951000000000001</v>
          </cell>
          <cell r="J15">
            <v>16.071999999999999</v>
          </cell>
          <cell r="K15">
            <v>19.396999999999998</v>
          </cell>
          <cell r="L15">
            <v>26.681999999999999</v>
          </cell>
          <cell r="M15">
            <v>26.681999999999999</v>
          </cell>
        </row>
        <row r="17">
          <cell r="A17" t="str">
            <v>Property</v>
          </cell>
          <cell r="C17">
            <v>46.994999999999997</v>
          </cell>
          <cell r="D17">
            <v>83.037999999999997</v>
          </cell>
          <cell r="E17">
            <v>108.754</v>
          </cell>
          <cell r="F17">
            <v>117.62</v>
          </cell>
          <cell r="G17">
            <v>130.256</v>
          </cell>
          <cell r="H17">
            <v>171.995</v>
          </cell>
          <cell r="I17">
            <v>53.457000000000001</v>
          </cell>
          <cell r="J17">
            <v>55.998999999999995</v>
          </cell>
          <cell r="K17">
            <v>56.384</v>
          </cell>
          <cell r="L17">
            <v>78.09</v>
          </cell>
          <cell r="M17">
            <v>78.09</v>
          </cell>
        </row>
        <row r="18">
          <cell r="A18" t="str">
            <v>Accum Depreciation</v>
          </cell>
          <cell r="I18">
            <v>5.1850000000000005</v>
          </cell>
          <cell r="J18">
            <v>6.3650000000000002</v>
          </cell>
          <cell r="K18">
            <v>7.6789999999999994</v>
          </cell>
          <cell r="L18">
            <v>8.9660000000000011</v>
          </cell>
          <cell r="M18">
            <v>8.9660000000000011</v>
          </cell>
        </row>
        <row r="19">
          <cell r="A19" t="str">
            <v>Net Property</v>
          </cell>
          <cell r="I19">
            <v>48.271999999999998</v>
          </cell>
          <cell r="J19">
            <v>49.633999999999993</v>
          </cell>
          <cell r="K19">
            <v>48.704999999999998</v>
          </cell>
          <cell r="L19">
            <v>69.123999999999995</v>
          </cell>
          <cell r="M19">
            <v>69.123999999999995</v>
          </cell>
        </row>
        <row r="21">
          <cell r="A21" t="str">
            <v>Plant &amp; Equipment (incl plant under const)</v>
          </cell>
          <cell r="I21">
            <v>222.53100000000001</v>
          </cell>
          <cell r="J21">
            <v>245.82599999999999</v>
          </cell>
          <cell r="K21">
            <v>300.93599999999998</v>
          </cell>
          <cell r="L21">
            <v>432.983</v>
          </cell>
          <cell r="M21">
            <v>592.98299999999995</v>
          </cell>
        </row>
        <row r="22">
          <cell r="A22" t="str">
            <v>Accum Depreciation</v>
          </cell>
          <cell r="I22">
            <v>99.039000000000001</v>
          </cell>
          <cell r="J22">
            <v>103.384</v>
          </cell>
          <cell r="K22">
            <v>120.249</v>
          </cell>
          <cell r="L22">
            <v>140.72899999999998</v>
          </cell>
          <cell r="M22">
            <v>174.72899999999998</v>
          </cell>
        </row>
        <row r="23">
          <cell r="A23" t="str">
            <v>Net Plant &amp; Equip</v>
          </cell>
          <cell r="I23">
            <v>123.492</v>
          </cell>
          <cell r="J23">
            <v>142.44200000000001</v>
          </cell>
          <cell r="K23">
            <v>180.68699999999998</v>
          </cell>
          <cell r="L23">
            <v>292.25400000000002</v>
          </cell>
          <cell r="M23">
            <v>418.25399999999996</v>
          </cell>
        </row>
        <row r="25">
          <cell r="A25" t="str">
            <v>Goodwill</v>
          </cell>
          <cell r="I25">
            <v>46.885999999999996</v>
          </cell>
          <cell r="J25">
            <v>48.850999999999999</v>
          </cell>
          <cell r="K25">
            <v>48.468000000000004</v>
          </cell>
          <cell r="L25">
            <v>88.831999999999994</v>
          </cell>
          <cell r="M25">
            <v>88.831999999999994</v>
          </cell>
        </row>
        <row r="26">
          <cell r="A26" t="str">
            <v>Accum Goodwill</v>
          </cell>
          <cell r="I26">
            <v>4.4849999999999994</v>
          </cell>
          <cell r="J26">
            <v>5.6710000000000003</v>
          </cell>
          <cell r="K26">
            <v>8.3529999999999998</v>
          </cell>
          <cell r="L26">
            <v>12.262</v>
          </cell>
          <cell r="M26">
            <v>17.004000000000001</v>
          </cell>
        </row>
        <row r="27">
          <cell r="A27" t="str">
            <v>Net Goodwill</v>
          </cell>
          <cell r="I27">
            <v>42.400999999999996</v>
          </cell>
          <cell r="J27">
            <v>43.18</v>
          </cell>
          <cell r="K27">
            <v>40.115000000000002</v>
          </cell>
          <cell r="L27">
            <v>76.569999999999993</v>
          </cell>
          <cell r="M27">
            <v>71.827999999999989</v>
          </cell>
        </row>
        <row r="28">
          <cell r="A28" t="str">
            <v>Other Intangibles</v>
          </cell>
          <cell r="I28">
            <v>0</v>
          </cell>
          <cell r="J28">
            <v>0</v>
          </cell>
          <cell r="K28">
            <v>0</v>
          </cell>
          <cell r="L28">
            <v>0</v>
          </cell>
          <cell r="M28">
            <v>0</v>
          </cell>
        </row>
        <row r="30">
          <cell r="A30" t="str">
            <v>Investments</v>
          </cell>
          <cell r="C30">
            <v>0</v>
          </cell>
          <cell r="D30">
            <v>0</v>
          </cell>
          <cell r="E30">
            <v>0</v>
          </cell>
          <cell r="F30">
            <v>28.175000000000001</v>
          </cell>
          <cell r="G30">
            <v>28.175999999999998</v>
          </cell>
          <cell r="H30">
            <v>34.247999999999998</v>
          </cell>
          <cell r="I30">
            <v>49.127000000000002</v>
          </cell>
          <cell r="J30">
            <v>49.444000000000003</v>
          </cell>
          <cell r="K30">
            <v>35.085999999999999</v>
          </cell>
          <cell r="L30">
            <v>87.35</v>
          </cell>
          <cell r="M30">
            <v>87.35</v>
          </cell>
        </row>
        <row r="31">
          <cell r="A31" t="str">
            <v>FITB</v>
          </cell>
          <cell r="C31">
            <v>0</v>
          </cell>
          <cell r="D31">
            <v>4.2560000000000002</v>
          </cell>
          <cell r="E31">
            <v>9.1300000000000008</v>
          </cell>
          <cell r="F31">
            <v>12.387</v>
          </cell>
          <cell r="G31">
            <v>15.542</v>
          </cell>
          <cell r="H31">
            <v>44.359000000000002</v>
          </cell>
          <cell r="I31">
            <v>6.4279999999999999</v>
          </cell>
          <cell r="J31">
            <v>8.6199999999999992</v>
          </cell>
          <cell r="K31">
            <v>10.407999999999999</v>
          </cell>
          <cell r="L31">
            <v>13.577999999999999</v>
          </cell>
          <cell r="M31">
            <v>13.577999999999999</v>
          </cell>
        </row>
        <row r="32">
          <cell r="A32" t="str">
            <v>Other</v>
          </cell>
          <cell r="C32">
            <v>5.4029999999999996</v>
          </cell>
          <cell r="D32">
            <v>8.5530000000000008</v>
          </cell>
          <cell r="E32">
            <v>8.125</v>
          </cell>
          <cell r="F32">
            <v>8.963000000000001</v>
          </cell>
          <cell r="G32">
            <v>9.6499999999999986</v>
          </cell>
          <cell r="H32">
            <v>7.59</v>
          </cell>
          <cell r="I32">
            <v>4.0609999999999999</v>
          </cell>
          <cell r="J32">
            <v>3.2880000000000003</v>
          </cell>
          <cell r="K32">
            <v>3.4859999999999998</v>
          </cell>
          <cell r="L32">
            <v>15.556000000000001</v>
          </cell>
          <cell r="M32">
            <v>23.605878825699811</v>
          </cell>
        </row>
        <row r="34">
          <cell r="A34" t="str">
            <v>TOTAL</v>
          </cell>
          <cell r="C34">
            <v>52.397999999999996</v>
          </cell>
          <cell r="D34">
            <v>95.846999999999994</v>
          </cell>
          <cell r="E34">
            <v>126.009</v>
          </cell>
          <cell r="F34">
            <v>167.14500000000001</v>
          </cell>
          <cell r="G34">
            <v>183.624</v>
          </cell>
          <cell r="H34">
            <v>258.19200000000001</v>
          </cell>
          <cell r="I34">
            <v>289.73199999999997</v>
          </cell>
          <cell r="J34">
            <v>312.68</v>
          </cell>
          <cell r="K34">
            <v>337.88400000000001</v>
          </cell>
          <cell r="L34">
            <v>581.11400000000003</v>
          </cell>
          <cell r="M34">
            <v>710.42187882569976</v>
          </cell>
        </row>
        <row r="36">
          <cell r="A36" t="str">
            <v>TOTAL ASSETS</v>
          </cell>
          <cell r="C36">
            <v>127.723</v>
          </cell>
          <cell r="D36">
            <v>212.92200000000003</v>
          </cell>
          <cell r="E36">
            <v>210.70699999999999</v>
          </cell>
          <cell r="F36">
            <v>267.12800000000004</v>
          </cell>
          <cell r="G36">
            <v>297.32600000000002</v>
          </cell>
          <cell r="H36">
            <v>458.85400000000004</v>
          </cell>
          <cell r="I36">
            <v>469.80399999999997</v>
          </cell>
          <cell r="J36">
            <v>497.81200000000001</v>
          </cell>
          <cell r="K36">
            <v>527.60699999999997</v>
          </cell>
          <cell r="L36">
            <v>808.74400000000003</v>
          </cell>
          <cell r="M36">
            <v>942.02746904707817</v>
          </cell>
        </row>
        <row r="38">
          <cell r="A38" t="str">
            <v>Current Liabilities</v>
          </cell>
        </row>
        <row r="39">
          <cell r="A39" t="str">
            <v>Debt</v>
          </cell>
          <cell r="C39">
            <v>0.877</v>
          </cell>
          <cell r="D39">
            <v>16.169</v>
          </cell>
          <cell r="E39">
            <v>5.4860000000000007</v>
          </cell>
          <cell r="F39">
            <v>2.694</v>
          </cell>
          <cell r="G39">
            <v>4.5069999999999997</v>
          </cell>
          <cell r="H39">
            <v>6.17</v>
          </cell>
          <cell r="I39">
            <v>12.7</v>
          </cell>
          <cell r="J39">
            <v>25.6</v>
          </cell>
          <cell r="K39">
            <v>16.689</v>
          </cell>
          <cell r="L39">
            <v>18.974</v>
          </cell>
          <cell r="M39">
            <v>136.84017585389037</v>
          </cell>
        </row>
        <row r="40">
          <cell r="A40" t="str">
            <v>Lease Liabilities</v>
          </cell>
          <cell r="G40">
            <v>1.0269999999999999</v>
          </cell>
          <cell r="H40">
            <v>0.17</v>
          </cell>
          <cell r="I40">
            <v>0.104</v>
          </cell>
          <cell r="J40">
            <v>7.9000000000000001E-2</v>
          </cell>
          <cell r="K40">
            <v>4.3999999999999997E-2</v>
          </cell>
          <cell r="L40">
            <v>1.6E-2</v>
          </cell>
          <cell r="M40">
            <v>1.6E-2</v>
          </cell>
        </row>
        <row r="41">
          <cell r="A41" t="str">
            <v>Trade Creditors</v>
          </cell>
          <cell r="C41">
            <v>15.853999999999999</v>
          </cell>
          <cell r="D41">
            <v>24.654</v>
          </cell>
          <cell r="E41">
            <v>26.882000000000001</v>
          </cell>
          <cell r="F41">
            <v>29.657</v>
          </cell>
          <cell r="G41">
            <v>34.841999999999999</v>
          </cell>
          <cell r="H41">
            <v>44.570999999999998</v>
          </cell>
          <cell r="I41">
            <v>54.530999999999999</v>
          </cell>
          <cell r="J41">
            <v>52.701999999999998</v>
          </cell>
          <cell r="K41">
            <v>53.942999999999998</v>
          </cell>
          <cell r="L41">
            <v>64.661999999999992</v>
          </cell>
          <cell r="M41">
            <v>67.486530073792792</v>
          </cell>
        </row>
        <row r="42">
          <cell r="A42" t="str">
            <v>Other Creditors</v>
          </cell>
          <cell r="G42">
            <v>5.9969999999999999</v>
          </cell>
          <cell r="H42">
            <v>5.3239999999999998</v>
          </cell>
          <cell r="I42">
            <v>5.4089999999999998</v>
          </cell>
          <cell r="J42">
            <v>5.6829999999999998</v>
          </cell>
          <cell r="K42">
            <v>3.528</v>
          </cell>
          <cell r="L42">
            <v>6.4859999999999998</v>
          </cell>
          <cell r="M42">
            <v>6.4859999999999998</v>
          </cell>
        </row>
        <row r="43">
          <cell r="A43" t="str">
            <v>Provisions - Tax &amp; Dividends</v>
          </cell>
          <cell r="C43">
            <v>6.8040000000000003</v>
          </cell>
          <cell r="D43">
            <v>11.7</v>
          </cell>
          <cell r="E43">
            <v>15.129</v>
          </cell>
          <cell r="F43">
            <v>16.489000000000001</v>
          </cell>
          <cell r="G43">
            <v>20.091999999999999</v>
          </cell>
          <cell r="H43">
            <v>27.789000000000001</v>
          </cell>
          <cell r="I43">
            <v>14.702999999999999</v>
          </cell>
          <cell r="J43">
            <v>12.408999999999999</v>
          </cell>
          <cell r="K43">
            <v>12.189</v>
          </cell>
          <cell r="L43">
            <v>14.907999999999999</v>
          </cell>
          <cell r="M43">
            <v>14.907999999999999</v>
          </cell>
        </row>
        <row r="44">
          <cell r="A44" t="str">
            <v>Provisions - Other</v>
          </cell>
          <cell r="I44">
            <v>14.997</v>
          </cell>
          <cell r="J44">
            <v>17.071000000000002</v>
          </cell>
          <cell r="K44">
            <v>19.234000000000002</v>
          </cell>
          <cell r="L44">
            <v>25.364000000000004</v>
          </cell>
          <cell r="M44">
            <v>25.364000000000004</v>
          </cell>
        </row>
        <row r="45">
          <cell r="A45" t="str">
            <v>Other Liabilities</v>
          </cell>
          <cell r="C45">
            <v>7.1069999999999993</v>
          </cell>
          <cell r="D45">
            <v>12.46</v>
          </cell>
          <cell r="E45">
            <v>9.8090000000000011</v>
          </cell>
          <cell r="F45">
            <v>10.591999999999999</v>
          </cell>
          <cell r="G45">
            <v>2.88</v>
          </cell>
          <cell r="H45">
            <v>0.89200000000000002</v>
          </cell>
          <cell r="I45">
            <v>1.6080000000000001</v>
          </cell>
          <cell r="J45">
            <v>1.6919999999999999</v>
          </cell>
          <cell r="K45">
            <v>2.3969999999999998</v>
          </cell>
          <cell r="L45">
            <v>4.3689999999999998</v>
          </cell>
          <cell r="M45">
            <v>2</v>
          </cell>
        </row>
        <row r="46">
          <cell r="A46" t="str">
            <v>TOTAL</v>
          </cell>
          <cell r="C46">
            <v>29.765000000000001</v>
          </cell>
          <cell r="D46">
            <v>48.814</v>
          </cell>
          <cell r="E46">
            <v>51.820000000000007</v>
          </cell>
          <cell r="F46">
            <v>56.738</v>
          </cell>
          <cell r="G46">
            <v>69.344999999999999</v>
          </cell>
          <cell r="H46">
            <v>84.915999999999997</v>
          </cell>
          <cell r="I46">
            <v>104.05200000000001</v>
          </cell>
          <cell r="J46">
            <v>115.23599999999998</v>
          </cell>
          <cell r="K46">
            <v>108.02400000000002</v>
          </cell>
          <cell r="L46">
            <v>134.779</v>
          </cell>
          <cell r="M46">
            <v>253.10070592768312</v>
          </cell>
        </row>
        <row r="48">
          <cell r="A48" t="str">
            <v>Non-Current Liabilities</v>
          </cell>
        </row>
        <row r="49">
          <cell r="A49" t="str">
            <v>Debt</v>
          </cell>
          <cell r="C49">
            <v>76.668999999999997</v>
          </cell>
          <cell r="D49">
            <v>35.021999999999998</v>
          </cell>
          <cell r="E49">
            <v>35.374000000000002</v>
          </cell>
          <cell r="F49">
            <v>40.396999999999998</v>
          </cell>
          <cell r="G49">
            <v>49.984999999999999</v>
          </cell>
          <cell r="H49">
            <v>120.102</v>
          </cell>
          <cell r="I49">
            <v>88.272000000000006</v>
          </cell>
          <cell r="J49">
            <v>88.006</v>
          </cell>
          <cell r="K49">
            <v>108.09400000000001</v>
          </cell>
          <cell r="L49">
            <v>262.12900000000002</v>
          </cell>
          <cell r="M49">
            <v>262.12900000000002</v>
          </cell>
        </row>
        <row r="50">
          <cell r="A50" t="str">
            <v>Lease Liabilities</v>
          </cell>
          <cell r="I50">
            <v>0.104</v>
          </cell>
          <cell r="J50">
            <v>7.9000000000000001E-2</v>
          </cell>
          <cell r="K50">
            <v>0.01</v>
          </cell>
          <cell r="L50">
            <v>0.01</v>
          </cell>
          <cell r="M50">
            <v>0.01</v>
          </cell>
        </row>
        <row r="51">
          <cell r="A51" t="str">
            <v>PDIT</v>
          </cell>
          <cell r="I51">
            <v>9.5329999999999995</v>
          </cell>
          <cell r="J51">
            <v>10.826000000000001</v>
          </cell>
          <cell r="K51">
            <v>14.271000000000001</v>
          </cell>
          <cell r="L51">
            <v>20.378</v>
          </cell>
          <cell r="M51">
            <v>20.378</v>
          </cell>
        </row>
        <row r="52">
          <cell r="A52" t="str">
            <v>Other Liabilities</v>
          </cell>
          <cell r="C52">
            <v>1.26</v>
          </cell>
          <cell r="D52">
            <v>9.3090000000000011</v>
          </cell>
          <cell r="E52">
            <v>9.6910000000000007</v>
          </cell>
          <cell r="F52">
            <v>11.351000000000001</v>
          </cell>
          <cell r="G52">
            <v>12.081</v>
          </cell>
          <cell r="H52">
            <v>11.427</v>
          </cell>
          <cell r="I52">
            <v>2.09099999999999</v>
          </cell>
          <cell r="J52">
            <v>2.2889999999999957</v>
          </cell>
          <cell r="K52">
            <v>1.756</v>
          </cell>
          <cell r="L52">
            <v>1.427</v>
          </cell>
          <cell r="M52">
            <v>1.6892975124046075</v>
          </cell>
        </row>
        <row r="53">
          <cell r="A53" t="str">
            <v>TOTAL</v>
          </cell>
          <cell r="C53">
            <v>77.929000000000002</v>
          </cell>
          <cell r="D53">
            <v>44.331000000000003</v>
          </cell>
          <cell r="E53">
            <v>45.065000000000005</v>
          </cell>
          <cell r="F53">
            <v>51.747999999999998</v>
          </cell>
          <cell r="G53">
            <v>62.066000000000003</v>
          </cell>
          <cell r="H53">
            <v>131.529</v>
          </cell>
          <cell r="I53">
            <v>100</v>
          </cell>
          <cell r="J53">
            <v>101.2</v>
          </cell>
          <cell r="K53">
            <v>124.13100000000001</v>
          </cell>
          <cell r="L53">
            <v>283.94400000000002</v>
          </cell>
          <cell r="M53">
            <v>284.2062975124046</v>
          </cell>
        </row>
        <row r="55">
          <cell r="A55" t="str">
            <v>TOTAL LIABILITIES</v>
          </cell>
          <cell r="C55">
            <v>107.694</v>
          </cell>
          <cell r="D55">
            <v>93.14500000000001</v>
          </cell>
          <cell r="E55">
            <v>96.885000000000019</v>
          </cell>
          <cell r="F55">
            <v>108.48599999999999</v>
          </cell>
          <cell r="G55">
            <v>131.411</v>
          </cell>
          <cell r="H55">
            <v>216.44499999999999</v>
          </cell>
          <cell r="I55">
            <v>204.05200000000002</v>
          </cell>
          <cell r="J55">
            <v>216.43599999999998</v>
          </cell>
          <cell r="K55">
            <v>232.15500000000003</v>
          </cell>
          <cell r="L55">
            <v>418.72300000000001</v>
          </cell>
          <cell r="M55">
            <v>537.30700344008778</v>
          </cell>
        </row>
        <row r="57">
          <cell r="A57" t="str">
            <v>SHAREHOLDERS EQUITY</v>
          </cell>
        </row>
        <row r="58">
          <cell r="A58" t="str">
            <v>Share Capital</v>
          </cell>
          <cell r="G58">
            <v>86.938000000000002</v>
          </cell>
          <cell r="H58">
            <v>116.009</v>
          </cell>
          <cell r="I58">
            <v>121.48</v>
          </cell>
          <cell r="J58">
            <v>125.38200000000001</v>
          </cell>
          <cell r="K58">
            <v>130.44300000000001</v>
          </cell>
          <cell r="L58">
            <v>135.16</v>
          </cell>
          <cell r="M58">
            <v>135.16</v>
          </cell>
        </row>
        <row r="59">
          <cell r="A59" t="str">
            <v>Reserves</v>
          </cell>
          <cell r="G59">
            <v>63.66</v>
          </cell>
          <cell r="H59">
            <v>102.931</v>
          </cell>
          <cell r="I59">
            <v>110.169</v>
          </cell>
          <cell r="J59">
            <v>121.437</v>
          </cell>
          <cell r="K59">
            <v>129.19800000000001</v>
          </cell>
          <cell r="L59">
            <v>198.92699999999999</v>
          </cell>
          <cell r="M59">
            <v>198.92699999999999</v>
          </cell>
        </row>
        <row r="60">
          <cell r="A60" t="str">
            <v>Retained Profits</v>
          </cell>
          <cell r="G60">
            <v>10.406000000000001</v>
          </cell>
          <cell r="H60">
            <v>16.047000000000001</v>
          </cell>
          <cell r="I60">
            <v>22.890999999999998</v>
          </cell>
          <cell r="J60">
            <v>21.346</v>
          </cell>
          <cell r="K60">
            <v>21.305</v>
          </cell>
          <cell r="L60">
            <v>22.158999999999999</v>
          </cell>
          <cell r="M60">
            <v>38.34044229288493</v>
          </cell>
        </row>
        <row r="61">
          <cell r="A61" t="str">
            <v>TOTAL EQUITY</v>
          </cell>
          <cell r="C61" t="e">
            <v>#REF!</v>
          </cell>
          <cell r="D61" t="e">
            <v>#REF!</v>
          </cell>
          <cell r="E61" t="e">
            <v>#REF!</v>
          </cell>
          <cell r="F61" t="e">
            <v>#REF!</v>
          </cell>
          <cell r="G61">
            <v>167.03200000000001</v>
          </cell>
          <cell r="H61">
            <v>244.745</v>
          </cell>
          <cell r="I61">
            <v>265.78100000000001</v>
          </cell>
          <cell r="J61">
            <v>281.35700000000003</v>
          </cell>
          <cell r="K61">
            <v>295.452</v>
          </cell>
          <cell r="L61">
            <v>390.02099999999996</v>
          </cell>
          <cell r="M61">
            <v>406.22744229288492</v>
          </cell>
        </row>
        <row r="62">
          <cell r="A62" t="str">
            <v>incl Minorities</v>
          </cell>
          <cell r="C62">
            <v>0</v>
          </cell>
          <cell r="D62">
            <v>0.14399999999999999</v>
          </cell>
          <cell r="E62">
            <v>0</v>
          </cell>
          <cell r="F62">
            <v>2.8559999999999999</v>
          </cell>
          <cell r="G62">
            <v>6.0279999999999996</v>
          </cell>
          <cell r="H62">
            <v>9.7579999999999991</v>
          </cell>
          <cell r="I62">
            <v>11.241</v>
          </cell>
          <cell r="J62">
            <v>13.192</v>
          </cell>
          <cell r="K62">
            <v>14.506</v>
          </cell>
          <cell r="L62">
            <v>33.774999999999999</v>
          </cell>
          <cell r="M62">
            <v>33.799999999999997</v>
          </cell>
        </row>
        <row r="63">
          <cell r="A63" t="str">
            <v>diff</v>
          </cell>
          <cell r="G63">
            <v>-1.1169999999999902</v>
          </cell>
          <cell r="H63">
            <v>-2.3359999999999559</v>
          </cell>
          <cell r="I63">
            <v>-2.9000000000053205E-2</v>
          </cell>
          <cell r="J63">
            <v>1.9000000000005457E-2</v>
          </cell>
          <cell r="K63">
            <v>0</v>
          </cell>
          <cell r="L63">
            <v>0</v>
          </cell>
          <cell r="M63">
            <v>-1.5069766858945286</v>
          </cell>
        </row>
        <row r="64">
          <cell r="K64">
            <v>4.7006999999950949E-2</v>
          </cell>
          <cell r="L64">
            <v>-1.9992999999999483E-2</v>
          </cell>
          <cell r="M64">
            <v>-1.9992999999999483E-2</v>
          </cell>
        </row>
        <row r="65">
          <cell r="A65" t="str">
            <v>BALANCE SHEET RATIOS</v>
          </cell>
        </row>
        <row r="68">
          <cell r="A68" t="str">
            <v>Accounting ROFE Calc.</v>
          </cell>
        </row>
        <row r="69">
          <cell r="A69" t="str">
            <v>Funds Employed</v>
          </cell>
          <cell r="D69" t="e">
            <v>#REF!</v>
          </cell>
          <cell r="E69" t="e">
            <v>#REF!</v>
          </cell>
          <cell r="F69" t="e">
            <v>#REF!</v>
          </cell>
          <cell r="G69">
            <v>207.31</v>
          </cell>
          <cell r="H69">
            <v>307.97500000000002</v>
          </cell>
          <cell r="I69">
            <v>318.05500000000001</v>
          </cell>
          <cell r="J69">
            <v>347.41700000000003</v>
          </cell>
          <cell r="K69">
            <v>397.79500000000002</v>
          </cell>
          <cell r="L69">
            <v>580.55799999999999</v>
          </cell>
          <cell r="M69">
            <v>719.63491565917991</v>
          </cell>
        </row>
        <row r="70">
          <cell r="A70" t="str">
            <v>Average Funds Employed</v>
          </cell>
          <cell r="E70" t="e">
            <v>#REF!</v>
          </cell>
          <cell r="F70" t="e">
            <v>#REF!</v>
          </cell>
          <cell r="G70" t="e">
            <v>#REF!</v>
          </cell>
          <cell r="H70">
            <v>257.64250000000004</v>
          </cell>
          <cell r="I70">
            <v>318.05500000000001</v>
          </cell>
          <cell r="J70">
            <v>332.73599999999999</v>
          </cell>
          <cell r="K70">
            <v>372.60599999999999</v>
          </cell>
          <cell r="L70">
            <v>489.17650000000003</v>
          </cell>
          <cell r="M70">
            <v>650.09645782959001</v>
          </cell>
        </row>
        <row r="71">
          <cell r="A71" t="str">
            <v>Asj. EBIT</v>
          </cell>
          <cell r="I71">
            <v>30.931999999999995</v>
          </cell>
          <cell r="J71">
            <v>37.102000000000004</v>
          </cell>
          <cell r="K71">
            <v>37.469000000000001</v>
          </cell>
          <cell r="L71">
            <v>51.336000000000013</v>
          </cell>
          <cell r="M71">
            <v>46.639722571695202</v>
          </cell>
        </row>
        <row r="72">
          <cell r="A72" t="str">
            <v>ROFE</v>
          </cell>
          <cell r="E72" t="e">
            <v>#REF!</v>
          </cell>
          <cell r="F72" t="e">
            <v>#REF!</v>
          </cell>
          <cell r="G72" t="e">
            <v>#REF!</v>
          </cell>
          <cell r="H72">
            <v>0</v>
          </cell>
          <cell r="I72">
            <v>9.7253619656977555E-2</v>
          </cell>
          <cell r="J72">
            <v>0.11150581842662052</v>
          </cell>
          <cell r="K72">
            <v>0.10055930392962004</v>
          </cell>
          <cell r="L72">
            <v>0.10494371663397568</v>
          </cell>
          <cell r="M72">
            <v>7.1742772953119038E-2</v>
          </cell>
        </row>
        <row r="73">
          <cell r="A73" t="str">
            <v>ROE</v>
          </cell>
          <cell r="H73">
            <v>7.4855236608912828E-2</v>
          </cell>
          <cell r="I73">
            <v>9.1529169994709156E-2</v>
          </cell>
          <cell r="J73">
            <v>9.6735252197702321E-2</v>
          </cell>
          <cell r="K73">
            <v>8.6543522165828002E-2</v>
          </cell>
          <cell r="L73">
            <v>0.10242124822659421</v>
          </cell>
          <cell r="M73">
            <v>6.6919635479414277E-2</v>
          </cell>
        </row>
        <row r="75">
          <cell r="A75" t="str">
            <v>Gearing</v>
          </cell>
        </row>
        <row r="76">
          <cell r="A76" t="str">
            <v>Net Debt</v>
          </cell>
          <cell r="D76">
            <v>11.204000000000001</v>
          </cell>
          <cell r="E76">
            <v>31.951000000000001</v>
          </cell>
          <cell r="F76">
            <v>24.626000000000001</v>
          </cell>
          <cell r="G76">
            <v>36.280999999999999</v>
          </cell>
          <cell r="H76">
            <v>58.262</v>
          </cell>
          <cell r="I76">
            <v>70.295000000000002</v>
          </cell>
          <cell r="J76">
            <v>79.647000000000006</v>
          </cell>
          <cell r="K76">
            <v>93.815000000000012</v>
          </cell>
          <cell r="L76">
            <v>218.45600000000002</v>
          </cell>
          <cell r="M76">
            <v>336.32217585389037</v>
          </cell>
        </row>
        <row r="77">
          <cell r="A77" t="str">
            <v>Net Debt/Equity</v>
          </cell>
          <cell r="D77" t="e">
            <v>#REF!</v>
          </cell>
          <cell r="E77" t="e">
            <v>#REF!</v>
          </cell>
          <cell r="F77" t="e">
            <v>#REF!</v>
          </cell>
          <cell r="G77">
            <v>0.21720987595191338</v>
          </cell>
          <cell r="H77">
            <v>0.23805184988457373</v>
          </cell>
          <cell r="I77">
            <v>0.26448466970927192</v>
          </cell>
          <cell r="J77">
            <v>0.28308163649740364</v>
          </cell>
          <cell r="K77">
            <v>0.31753042795445624</v>
          </cell>
          <cell r="L77">
            <v>0.56011342978967804</v>
          </cell>
          <cell r="M77">
            <v>0.82791594274275115</v>
          </cell>
        </row>
        <row r="78">
          <cell r="A78" t="str">
            <v>Net Debt/Tangible Equity</v>
          </cell>
          <cell r="D78" t="e">
            <v>#REF!</v>
          </cell>
          <cell r="E78" t="e">
            <v>#REF!</v>
          </cell>
          <cell r="F78" t="e">
            <v>#REF!</v>
          </cell>
          <cell r="G78">
            <v>0.21720987595191338</v>
          </cell>
          <cell r="H78">
            <v>0.23805184988457373</v>
          </cell>
          <cell r="I78">
            <v>0.31468797564687978</v>
          </cell>
          <cell r="J78">
            <v>0.33440256615878106</v>
          </cell>
          <cell r="K78">
            <v>0.36741639480373006</v>
          </cell>
          <cell r="L78">
            <v>0.69693827743411263</v>
          </cell>
          <cell r="M78">
            <v>1.0057498109082412</v>
          </cell>
        </row>
        <row r="79">
          <cell r="M79">
            <v>337.47900000000004</v>
          </cell>
        </row>
        <row r="80">
          <cell r="A80" t="str">
            <v xml:space="preserve">Working Capital </v>
          </cell>
        </row>
        <row r="81">
          <cell r="A81" t="str">
            <v>Working Capital</v>
          </cell>
          <cell r="D81">
            <v>44.443000000000026</v>
          </cell>
          <cell r="E81">
            <v>29.454999999999998</v>
          </cell>
          <cell r="F81">
            <v>27.474000000000004</v>
          </cell>
          <cell r="G81">
            <v>30.653000000000006</v>
          </cell>
          <cell r="H81">
            <v>53.906000000000006</v>
          </cell>
          <cell r="I81">
            <v>87.63900000000001</v>
          </cell>
          <cell r="J81">
            <v>90.938000000000017</v>
          </cell>
          <cell r="K81">
            <v>90.65000000000002</v>
          </cell>
          <cell r="L81">
            <v>82.397000000000006</v>
          </cell>
          <cell r="M81">
            <v>88.046060147585607</v>
          </cell>
        </row>
        <row r="82">
          <cell r="A82" t="str">
            <v>Working Capital/Sales</v>
          </cell>
          <cell r="E82">
            <v>3.3317162725607044E-2</v>
          </cell>
          <cell r="F82">
            <v>2.5400172401177187E-2</v>
          </cell>
          <cell r="G82">
            <v>9.9993463017883824E-2</v>
          </cell>
          <cell r="H82">
            <v>0.11888352763203033</v>
          </cell>
          <cell r="I82">
            <v>0.16364908142855494</v>
          </cell>
          <cell r="J82">
            <v>0.19234671675936979</v>
          </cell>
          <cell r="K82">
            <v>0.19022059085414272</v>
          </cell>
          <cell r="L82">
            <v>0.15603792946115716</v>
          </cell>
          <cell r="M82">
            <v>0.13710501554537374</v>
          </cell>
        </row>
        <row r="83">
          <cell r="A83" t="str">
            <v>Change in Work. Cap</v>
          </cell>
          <cell r="E83">
            <v>-14.988000000000028</v>
          </cell>
          <cell r="F83">
            <v>-1.9809999999999945</v>
          </cell>
          <cell r="G83">
            <v>3.179000000000002</v>
          </cell>
          <cell r="H83">
            <v>23.253</v>
          </cell>
          <cell r="I83">
            <v>33.733000000000004</v>
          </cell>
          <cell r="J83">
            <v>3.2990000000000066</v>
          </cell>
          <cell r="K83">
            <v>-0.2879999999999967</v>
          </cell>
          <cell r="L83">
            <v>-8.2530000000000143</v>
          </cell>
          <cell r="M83">
            <v>5.649060147585601</v>
          </cell>
        </row>
        <row r="84">
          <cell r="A84" t="str">
            <v>Stock Turn</v>
          </cell>
          <cell r="E84">
            <v>27.468370733640455</v>
          </cell>
          <cell r="F84">
            <v>25.490861529712816</v>
          </cell>
          <cell r="G84">
            <v>7.6452686262905241</v>
          </cell>
          <cell r="H84">
            <v>7.3541983312137482</v>
          </cell>
          <cell r="I84">
            <v>7.1519646755308584</v>
          </cell>
          <cell r="J84">
            <v>6.9815912167243184</v>
          </cell>
          <cell r="K84">
            <v>7.0727637788858351</v>
          </cell>
          <cell r="L84">
            <v>8.2651234544898973</v>
          </cell>
          <cell r="M84">
            <v>8.9891814183227563</v>
          </cell>
        </row>
        <row r="85">
          <cell r="A85" t="str">
            <v>Days Debtors</v>
          </cell>
          <cell r="E85">
            <v>11.86965513323619</v>
          </cell>
          <cell r="F85">
            <v>11.299072317475165</v>
          </cell>
          <cell r="G85">
            <v>62.75615508473993</v>
          </cell>
          <cell r="H85">
            <v>66.828608022764712</v>
          </cell>
          <cell r="I85">
            <v>62.807024845941292</v>
          </cell>
          <cell r="J85">
            <v>55.990056138869377</v>
          </cell>
          <cell r="K85">
            <v>56.485609950786596</v>
          </cell>
          <cell r="L85">
            <v>51.828073968941567</v>
          </cell>
          <cell r="M85">
            <v>48.238742247958889</v>
          </cell>
        </row>
        <row r="86">
          <cell r="A86" t="str">
            <v>Days Creditors</v>
          </cell>
          <cell r="E86">
            <v>8.4808405349645817</v>
          </cell>
          <cell r="F86">
            <v>9.207550225674213</v>
          </cell>
          <cell r="G86">
            <v>40.498556703159075</v>
          </cell>
          <cell r="H86">
            <v>40.751754593153706</v>
          </cell>
          <cell r="I86">
            <v>41.820991294093169</v>
          </cell>
          <cell r="J86">
            <v>42.158055906214052</v>
          </cell>
          <cell r="K86">
            <v>40.775917696921695</v>
          </cell>
          <cell r="L86">
            <v>39.035699536341554</v>
          </cell>
          <cell r="M86">
            <v>38.799776200026407</v>
          </cell>
        </row>
        <row r="88">
          <cell r="A88" t="str">
            <v>Dep/Plant&amp;Equip</v>
          </cell>
          <cell r="I88">
            <v>8.7682165630855929E-2</v>
          </cell>
          <cell r="J88">
            <v>8.5312375420012534E-2</v>
          </cell>
          <cell r="K88">
            <v>7.435135709918389E-2</v>
          </cell>
          <cell r="L88">
            <v>5.971135125397533E-2</v>
          </cell>
          <cell r="M88">
            <v>5.7337225519112696E-2</v>
          </cell>
        </row>
        <row r="90">
          <cell r="A90" t="str">
            <v>NTA/share</v>
          </cell>
          <cell r="E90" t="e">
            <v>#REF!</v>
          </cell>
          <cell r="F90" t="e">
            <v>#REF!</v>
          </cell>
          <cell r="G90">
            <v>0.5745377968766322</v>
          </cell>
          <cell r="H90">
            <v>0.82602843772113799</v>
          </cell>
          <cell r="I90">
            <v>1.838827683719531</v>
          </cell>
          <cell r="J90">
            <v>1.8996070320895826</v>
          </cell>
          <cell r="K90">
            <v>1.9574617272408554</v>
          </cell>
          <cell r="L90">
            <v>2.3191096198224588</v>
          </cell>
          <cell r="M90">
            <v>2.3796499358727985</v>
          </cell>
        </row>
        <row r="91">
          <cell r="A91" t="str">
            <v>Book Value/share</v>
          </cell>
          <cell r="I91">
            <v>2.2429890673134119</v>
          </cell>
          <cell r="J91">
            <v>2.2751324955891814</v>
          </cell>
          <cell r="K91">
            <v>2.3063376073524782</v>
          </cell>
          <cell r="L91">
            <v>2.918223698354879</v>
          </cell>
          <cell r="M91">
            <v>2.94282587369318</v>
          </cell>
        </row>
        <row r="93">
          <cell r="A93" t="str">
            <v>Total Property Plant &amp; Equipment</v>
          </cell>
          <cell r="H93">
            <v>172</v>
          </cell>
          <cell r="I93">
            <v>187.715</v>
          </cell>
          <cell r="J93">
            <v>208.148</v>
          </cell>
          <cell r="K93">
            <v>248.78899999999999</v>
          </cell>
          <cell r="L93">
            <v>388.06000000000006</v>
          </cell>
          <cell r="M93">
            <v>514.05999999999995</v>
          </cell>
        </row>
        <row r="94">
          <cell r="A94" t="str">
            <v>PPE Under Construction</v>
          </cell>
          <cell r="H94">
            <v>10.505000000000001</v>
          </cell>
          <cell r="I94">
            <v>13.638</v>
          </cell>
          <cell r="J94">
            <v>22.957999999999998</v>
          </cell>
          <cell r="K94">
            <v>39.555999999999997</v>
          </cell>
          <cell r="L94">
            <v>118.866</v>
          </cell>
        </row>
        <row r="95">
          <cell r="A95" t="str">
            <v>PPE In Use</v>
          </cell>
          <cell r="H95">
            <v>161.495</v>
          </cell>
          <cell r="I95">
            <v>174.077</v>
          </cell>
          <cell r="J95">
            <v>185.19</v>
          </cell>
          <cell r="K95">
            <v>209.233</v>
          </cell>
          <cell r="L95">
            <v>269.19400000000007</v>
          </cell>
        </row>
        <row r="96">
          <cell r="I96">
            <v>7.790953280287316E-2</v>
          </cell>
          <cell r="J96">
            <v>6.3839565249860675E-2</v>
          </cell>
          <cell r="K96">
            <v>0.12982882445056432</v>
          </cell>
          <cell r="L96">
            <v>0.28657525342560719</v>
          </cell>
        </row>
        <row r="98">
          <cell r="A98" t="str">
            <v>PBB</v>
          </cell>
        </row>
        <row r="100">
          <cell r="A100" t="str">
            <v>Current Price:</v>
          </cell>
          <cell r="B100">
            <v>4.55</v>
          </cell>
        </row>
        <row r="102">
          <cell r="A102" t="str">
            <v>Market Cap. :</v>
          </cell>
          <cell r="K102">
            <v>592.43573366249984</v>
          </cell>
          <cell r="L102">
            <v>614.00548186250001</v>
          </cell>
          <cell r="M102">
            <v>635.64639152105008</v>
          </cell>
        </row>
        <row r="103">
          <cell r="A103" t="str">
            <v>Enterprise Value</v>
          </cell>
          <cell r="K103">
            <v>586.2507336624999</v>
          </cell>
          <cell r="L103">
            <v>732.46148186250002</v>
          </cell>
          <cell r="M103">
            <v>871.96856737494045</v>
          </cell>
        </row>
        <row r="104">
          <cell r="A104" t="str">
            <v>EV/EBITDA</v>
          </cell>
          <cell r="K104">
            <v>9.7963159825964148</v>
          </cell>
          <cell r="L104">
            <v>9.4890721837349385</v>
          </cell>
          <cell r="M104">
            <v>10.813139474775477</v>
          </cell>
        </row>
        <row r="105">
          <cell r="A105" t="str">
            <v xml:space="preserve"> EV/EBITDA Premium(Discount) to Industrial Average</v>
          </cell>
          <cell r="K105">
            <v>-5.8046540134960134E-2</v>
          </cell>
          <cell r="L105">
            <v>-5.1092781626506101E-2</v>
          </cell>
          <cell r="M105">
            <v>0.1627031693306964</v>
          </cell>
        </row>
        <row r="106">
          <cell r="A106" t="str">
            <v>P/BV</v>
          </cell>
          <cell r="K106">
            <v>1.9728247874443223</v>
          </cell>
          <cell r="L106">
            <v>1.5591676548185869</v>
          </cell>
          <cell r="M106">
            <v>1.5461329332033678</v>
          </cell>
        </row>
        <row r="107">
          <cell r="A107" t="str">
            <v>PER</v>
          </cell>
          <cell r="K107">
            <v>22.411883697605354</v>
          </cell>
          <cell r="L107">
            <v>16.533969244466281</v>
          </cell>
          <cell r="M107">
            <v>21.737445849157037</v>
          </cell>
        </row>
        <row r="108">
          <cell r="A108" t="str">
            <v>PER Premium(Discount) to Industrial Average</v>
          </cell>
          <cell r="K108">
            <v>1.4112384507029452E-2</v>
          </cell>
          <cell r="L108">
            <v>-0.25185659527301896</v>
          </cell>
          <cell r="M108">
            <v>7.0810140352563389E-2</v>
          </cell>
        </row>
        <row r="109">
          <cell r="A109" t="str">
            <v>EBITA</v>
          </cell>
          <cell r="K109">
            <v>37.469000000000001</v>
          </cell>
          <cell r="L109">
            <v>51.336000000000013</v>
          </cell>
          <cell r="M109">
            <v>46.639722571695202</v>
          </cell>
        </row>
        <row r="110">
          <cell r="A110" t="str">
            <v>EV/EBITA</v>
          </cell>
          <cell r="K110">
            <v>15.646287161720352</v>
          </cell>
          <cell r="L110">
            <v>14.267988971920287</v>
          </cell>
          <cell r="M110">
            <v>18.695835208593678</v>
          </cell>
        </row>
        <row r="111">
          <cell r="A111" t="str">
            <v xml:space="preserve"> EV/EBITA Premium(Discount) to Industrial Average</v>
          </cell>
          <cell r="K111">
            <v>4.3085810781356759E-2</v>
          </cell>
          <cell r="L111">
            <v>-2.238533432147749E-3</v>
          </cell>
          <cell r="M111">
            <v>0.44928955105377355</v>
          </cell>
        </row>
        <row r="112">
          <cell r="A112" t="str">
            <v>EV/Sales</v>
          </cell>
          <cell r="K112">
            <v>37.469000000000001</v>
          </cell>
          <cell r="L112">
            <v>1.3209333075970737</v>
          </cell>
          <cell r="M112">
            <v>1.4028293540552459</v>
          </cell>
        </row>
        <row r="113">
          <cell r="A113" t="str">
            <v>EV/Funds Employed</v>
          </cell>
          <cell r="K113">
            <v>1.7470418341716609</v>
          </cell>
          <cell r="L113">
            <v>1.5627829513071161</v>
          </cell>
          <cell r="M113">
            <v>1.6272188601273985</v>
          </cell>
        </row>
        <row r="114">
          <cell r="A114" t="str">
            <v>P/NTA</v>
          </cell>
          <cell r="K114">
            <v>2.3244388059701491</v>
          </cell>
          <cell r="L114">
            <v>1.9619598664544062</v>
          </cell>
          <cell r="M114">
            <v>1.9120459406274684</v>
          </cell>
        </row>
        <row r="115">
          <cell r="A115" t="str">
            <v>EV/Sales</v>
          </cell>
          <cell r="L115">
            <v>1.6981480433379081</v>
          </cell>
          <cell r="M115">
            <v>1.8327711974526859</v>
          </cell>
        </row>
        <row r="116">
          <cell r="A116" t="str">
            <v>Assets</v>
          </cell>
          <cell r="K116">
            <v>2.2655002866284577</v>
          </cell>
          <cell r="L116">
            <v>1.9065374442665866</v>
          </cell>
          <cell r="M116">
            <v>1.8938727051240816</v>
          </cell>
        </row>
        <row r="117">
          <cell r="A117" t="str">
            <v>Automotive Products</v>
          </cell>
          <cell r="F117">
            <v>151.327</v>
          </cell>
          <cell r="H117">
            <v>199.77799999999999</v>
          </cell>
          <cell r="I117">
            <v>196.19399999999999</v>
          </cell>
          <cell r="J117">
            <v>209.721</v>
          </cell>
          <cell r="K117">
            <v>243.96199999999999</v>
          </cell>
          <cell r="L117">
            <v>384.80899999999997</v>
          </cell>
          <cell r="M117">
            <v>430.46000000000004</v>
          </cell>
        </row>
        <row r="118">
          <cell r="A118" t="str">
            <v>Plastics</v>
          </cell>
          <cell r="F118">
            <v>136.32599999999999</v>
          </cell>
          <cell r="H118">
            <v>147.1</v>
          </cell>
          <cell r="I118">
            <v>188.86600000000001</v>
          </cell>
          <cell r="J118">
            <v>191.071</v>
          </cell>
          <cell r="K118">
            <v>178.90899999999999</v>
          </cell>
          <cell r="L118">
            <v>158.88</v>
          </cell>
          <cell r="M118">
            <v>150.92599999999999</v>
          </cell>
        </row>
        <row r="119">
          <cell r="A119" t="str">
            <v>Construction</v>
          </cell>
          <cell r="F119">
            <v>0</v>
          </cell>
          <cell r="H119">
            <v>69.316999999999993</v>
          </cell>
          <cell r="I119">
            <v>69.093999999999994</v>
          </cell>
          <cell r="J119">
            <v>79.007000000000005</v>
          </cell>
          <cell r="K119">
            <v>86.92</v>
          </cell>
          <cell r="L119">
            <v>159.29</v>
          </cell>
          <cell r="M119">
            <v>167.18600000000001</v>
          </cell>
        </row>
        <row r="120">
          <cell r="A120" t="str">
            <v>Bendix</v>
          </cell>
          <cell r="F120">
            <v>151.327</v>
          </cell>
          <cell r="H120">
            <v>199.77799999999999</v>
          </cell>
          <cell r="I120">
            <v>196.19399999999999</v>
          </cell>
          <cell r="J120">
            <v>209.721</v>
          </cell>
          <cell r="K120">
            <v>243.96199999999999</v>
          </cell>
          <cell r="L120">
            <v>86.6</v>
          </cell>
          <cell r="M120">
            <v>87</v>
          </cell>
        </row>
        <row r="121">
          <cell r="A121" t="str">
            <v>Plastics</v>
          </cell>
          <cell r="F121">
            <v>136.32599999999999</v>
          </cell>
          <cell r="H121">
            <v>147.1</v>
          </cell>
          <cell r="I121">
            <v>188.86600000000001</v>
          </cell>
          <cell r="J121">
            <v>191.071</v>
          </cell>
          <cell r="K121">
            <v>178.90899999999999</v>
          </cell>
          <cell r="L121">
            <v>158.88</v>
          </cell>
          <cell r="M121">
            <v>150.92599999999999</v>
          </cell>
        </row>
        <row r="122">
          <cell r="A122" t="str">
            <v>Return on average Gross Assets</v>
          </cell>
          <cell r="F122">
            <v>0</v>
          </cell>
          <cell r="H122">
            <v>69.316999999999993</v>
          </cell>
          <cell r="I122">
            <v>69.093999999999994</v>
          </cell>
          <cell r="J122">
            <v>79.007000000000005</v>
          </cell>
          <cell r="K122">
            <v>86.92</v>
          </cell>
          <cell r="L122">
            <v>159.29</v>
          </cell>
          <cell r="M122">
            <v>167.18600000000001</v>
          </cell>
        </row>
        <row r="123">
          <cell r="A123" t="str">
            <v>Automotive Products</v>
          </cell>
          <cell r="G123">
            <v>4.692645727464366E-2</v>
          </cell>
          <cell r="H123">
            <v>4.3115307386679194E-2</v>
          </cell>
          <cell r="I123">
            <v>9.8163506510561355E-2</v>
          </cell>
          <cell r="J123">
            <v>9.4931204808888572E-2</v>
          </cell>
          <cell r="K123">
            <v>8.5535495048304655E-2</v>
          </cell>
          <cell r="L123">
            <v>86.6</v>
          </cell>
          <cell r="M123">
            <v>87</v>
          </cell>
        </row>
        <row r="124">
          <cell r="A124" t="str">
            <v>Plastics</v>
          </cell>
          <cell r="G124">
            <v>6.5714060414007597E-2</v>
          </cell>
          <cell r="H124">
            <v>5.9768687417526979E-2</v>
          </cell>
          <cell r="I124">
            <v>3.5580981408833035E-2</v>
          </cell>
          <cell r="J124">
            <v>5.2677154370329812E-2</v>
          </cell>
          <cell r="K124">
            <v>5.6586842532028753E-2</v>
          </cell>
        </row>
        <row r="125">
          <cell r="A125" t="str">
            <v>Construction</v>
          </cell>
          <cell r="H125">
            <v>0.18760188698299121</v>
          </cell>
          <cell r="I125">
            <v>0.10288199637312063</v>
          </cell>
          <cell r="J125">
            <v>0.12078243901121533</v>
          </cell>
          <cell r="K125">
            <v>9.3173504010799921E-2</v>
          </cell>
        </row>
        <row r="126">
          <cell r="A126" t="str">
            <v>Automotive Products</v>
          </cell>
          <cell r="G126">
            <v>4.692645727464366E-2</v>
          </cell>
          <cell r="H126">
            <v>4.3115307386679194E-2</v>
          </cell>
          <cell r="I126">
            <v>9.8163506510561355E-2</v>
          </cell>
          <cell r="J126">
            <v>9.4931204808888572E-2</v>
          </cell>
          <cell r="K126">
            <v>8.5535495048304655E-2</v>
          </cell>
        </row>
        <row r="127">
          <cell r="A127" t="str">
            <v>Sales/Assets</v>
          </cell>
          <cell r="G127">
            <v>6.5714060414007597E-2</v>
          </cell>
          <cell r="H127">
            <v>5.9768687417526979E-2</v>
          </cell>
          <cell r="I127">
            <v>3.5580981408833035E-2</v>
          </cell>
          <cell r="J127">
            <v>5.2677154370329812E-2</v>
          </cell>
          <cell r="K127">
            <v>5.6586842532028753E-2</v>
          </cell>
        </row>
        <row r="128">
          <cell r="A128" t="str">
            <v>Automotive Products</v>
          </cell>
          <cell r="G128">
            <v>1.1041519358739682</v>
          </cell>
          <cell r="H128">
            <v>0.92887104686201694</v>
          </cell>
          <cell r="I128">
            <v>1.1610701652446049</v>
          </cell>
          <cell r="J128">
            <v>1.0949308843654189</v>
          </cell>
          <cell r="K128">
            <v>9.3173504010799921E-2</v>
          </cell>
        </row>
        <row r="129">
          <cell r="A129" t="str">
            <v>Plastics</v>
          </cell>
          <cell r="G129">
            <v>0.90640083329665666</v>
          </cell>
          <cell r="H129">
            <v>0.90598232494901443</v>
          </cell>
          <cell r="I129">
            <v>0.82794150349983586</v>
          </cell>
          <cell r="J129">
            <v>0.93615462315055664</v>
          </cell>
        </row>
        <row r="130">
          <cell r="A130" t="str">
            <v>Construction</v>
          </cell>
          <cell r="H130">
            <v>0.53089429721424763</v>
          </cell>
          <cell r="I130">
            <v>0.69904767418299707</v>
          </cell>
          <cell r="J130">
            <v>0.70505145113724099</v>
          </cell>
        </row>
        <row r="131">
          <cell r="A131" t="str">
            <v>Automotive Products</v>
          </cell>
          <cell r="G131">
            <v>1.1041519358739682</v>
          </cell>
          <cell r="H131">
            <v>0.92887104686201694</v>
          </cell>
          <cell r="I131">
            <v>1.1610701652446049</v>
          </cell>
          <cell r="J131">
            <v>1.0949308843654189</v>
          </cell>
        </row>
        <row r="132">
          <cell r="A132" t="str">
            <v>Plastics</v>
          </cell>
          <cell r="G132">
            <v>0.90640083329665666</v>
          </cell>
          <cell r="H132">
            <v>0.90598232494901443</v>
          </cell>
          <cell r="I132">
            <v>0.82794150349983586</v>
          </cell>
          <cell r="J132">
            <v>0.93615462315055664</v>
          </cell>
        </row>
        <row r="133">
          <cell r="A133" t="str">
            <v>Construction</v>
          </cell>
          <cell r="H133">
            <v>0.53089429721424763</v>
          </cell>
          <cell r="I133">
            <v>0.69904767418299707</v>
          </cell>
          <cell r="J133">
            <v>0.70505145113724099</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st Prepaid"/>
      <sheetName val="Business Car Kit Combo"/>
      <sheetName val="Data"/>
      <sheetName val="MODEL"/>
    </sheetNames>
    <sheetDataSet>
      <sheetData sheetId="0" refreshError="1"/>
      <sheetData sheetId="1"/>
      <sheetData sheetId="2"/>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
      <sheetName val="Fert. &amp; Chem."/>
      <sheetName val="Input"/>
      <sheetName val="BALSHT_S"/>
      <sheetName val="PE1_S"/>
      <sheetName val="DCF"/>
      <sheetName val="WACC"/>
    </sheetNames>
    <sheetDataSet>
      <sheetData sheetId="0" refreshError="1"/>
      <sheetData sheetId="1" refreshError="1">
        <row r="17">
          <cell r="A17" t="str">
            <v>Price ($/t)</v>
          </cell>
        </row>
        <row r="18">
          <cell r="A18" t="str">
            <v>SSP + trace</v>
          </cell>
          <cell r="C18">
            <v>165</v>
          </cell>
          <cell r="D18">
            <v>170</v>
          </cell>
          <cell r="E18">
            <v>155</v>
          </cell>
          <cell r="F18">
            <v>147</v>
          </cell>
          <cell r="G18">
            <v>147</v>
          </cell>
          <cell r="H18">
            <v>150</v>
          </cell>
          <cell r="I18">
            <v>150</v>
          </cell>
          <cell r="J18">
            <v>160</v>
          </cell>
          <cell r="K18">
            <v>160</v>
          </cell>
          <cell r="L18">
            <v>155</v>
          </cell>
          <cell r="M18">
            <v>155</v>
          </cell>
          <cell r="N18">
            <v>155</v>
          </cell>
          <cell r="O18">
            <v>155</v>
          </cell>
        </row>
        <row r="19">
          <cell r="A19" t="str">
            <v>Dbl/Trp + SSP/potash</v>
          </cell>
          <cell r="C19">
            <v>211.00371747211921</v>
          </cell>
          <cell r="D19">
            <v>210.18181818181856</v>
          </cell>
          <cell r="E19">
            <v>230.41984732824326</v>
          </cell>
          <cell r="F19">
            <v>220.57142857142844</v>
          </cell>
          <cell r="G19">
            <v>220</v>
          </cell>
          <cell r="H19">
            <v>230</v>
          </cell>
          <cell r="I19">
            <v>230</v>
          </cell>
          <cell r="J19">
            <v>240</v>
          </cell>
          <cell r="K19">
            <v>240</v>
          </cell>
          <cell r="L19">
            <v>230</v>
          </cell>
          <cell r="M19">
            <v>230</v>
          </cell>
          <cell r="N19">
            <v>230</v>
          </cell>
          <cell r="O19">
            <v>230</v>
          </cell>
        </row>
        <row r="20">
          <cell r="A20" t="str">
            <v>DAP</v>
          </cell>
          <cell r="C20">
            <v>420</v>
          </cell>
          <cell r="D20">
            <v>390</v>
          </cell>
          <cell r="E20">
            <v>350</v>
          </cell>
          <cell r="F20">
            <v>340</v>
          </cell>
          <cell r="G20">
            <v>340</v>
          </cell>
          <cell r="H20">
            <v>340</v>
          </cell>
          <cell r="I20">
            <v>350</v>
          </cell>
          <cell r="J20">
            <v>360</v>
          </cell>
          <cell r="K20">
            <v>360</v>
          </cell>
          <cell r="L20">
            <v>340</v>
          </cell>
          <cell r="M20">
            <v>340</v>
          </cell>
          <cell r="N20">
            <v>340</v>
          </cell>
          <cell r="O20">
            <v>340</v>
          </cell>
        </row>
        <row r="21">
          <cell r="A21" t="str">
            <v>Agras</v>
          </cell>
          <cell r="C21">
            <v>310</v>
          </cell>
          <cell r="D21">
            <v>310</v>
          </cell>
          <cell r="E21">
            <v>280</v>
          </cell>
          <cell r="F21">
            <v>270</v>
          </cell>
          <cell r="G21">
            <v>270</v>
          </cell>
          <cell r="H21">
            <v>290</v>
          </cell>
          <cell r="I21">
            <v>340</v>
          </cell>
          <cell r="J21">
            <v>365</v>
          </cell>
          <cell r="K21">
            <v>365</v>
          </cell>
          <cell r="L21">
            <v>320</v>
          </cell>
          <cell r="M21">
            <v>320</v>
          </cell>
          <cell r="N21">
            <v>320</v>
          </cell>
          <cell r="O21">
            <v>320</v>
          </cell>
        </row>
        <row r="22">
          <cell r="A22" t="str">
            <v>UREA</v>
          </cell>
          <cell r="C22">
            <v>295</v>
          </cell>
          <cell r="D22">
            <v>345</v>
          </cell>
          <cell r="E22">
            <v>300</v>
          </cell>
          <cell r="F22">
            <v>280</v>
          </cell>
          <cell r="G22">
            <v>285</v>
          </cell>
          <cell r="H22">
            <v>305</v>
          </cell>
          <cell r="I22">
            <v>350</v>
          </cell>
          <cell r="J22">
            <v>370</v>
          </cell>
          <cell r="K22">
            <v>370</v>
          </cell>
          <cell r="L22">
            <v>310</v>
          </cell>
          <cell r="M22">
            <v>310</v>
          </cell>
          <cell r="N22">
            <v>310</v>
          </cell>
          <cell r="O22">
            <v>310</v>
          </cell>
        </row>
        <row r="23">
          <cell r="A23" t="str">
            <v>Other (domestic)</v>
          </cell>
          <cell r="C23">
            <v>300</v>
          </cell>
          <cell r="D23">
            <v>300</v>
          </cell>
          <cell r="E23">
            <v>300</v>
          </cell>
          <cell r="F23">
            <v>300</v>
          </cell>
          <cell r="G23">
            <v>275</v>
          </cell>
          <cell r="H23">
            <v>280</v>
          </cell>
          <cell r="I23">
            <v>280</v>
          </cell>
          <cell r="J23">
            <v>300</v>
          </cell>
          <cell r="K23">
            <v>300</v>
          </cell>
          <cell r="L23">
            <v>280</v>
          </cell>
          <cell r="M23">
            <v>280</v>
          </cell>
          <cell r="N23">
            <v>280</v>
          </cell>
          <cell r="O23">
            <v>280</v>
          </cell>
        </row>
        <row r="35">
          <cell r="A35" t="str">
            <v>Chemical Sales</v>
          </cell>
        </row>
        <row r="37">
          <cell r="A37" t="str">
            <v>Tonnage (kt. p.a.)</v>
          </cell>
        </row>
        <row r="38">
          <cell r="A38" t="str">
            <v>Ammonium Nitrate</v>
          </cell>
          <cell r="D38">
            <v>115</v>
          </cell>
          <cell r="E38">
            <v>110</v>
          </cell>
          <cell r="F38">
            <v>115</v>
          </cell>
          <cell r="G38">
            <v>120</v>
          </cell>
          <cell r="H38">
            <v>107.3</v>
          </cell>
          <cell r="I38">
            <v>111.544</v>
          </cell>
          <cell r="J38">
            <v>173</v>
          </cell>
          <cell r="K38">
            <v>190</v>
          </cell>
          <cell r="L38">
            <v>199.5</v>
          </cell>
          <cell r="M38">
            <v>209.47500000000002</v>
          </cell>
          <cell r="N38">
            <v>219.94875000000005</v>
          </cell>
          <cell r="O38">
            <v>230.94618750000006</v>
          </cell>
        </row>
        <row r="39">
          <cell r="A39" t="str">
            <v>Sodium Cyanide</v>
          </cell>
          <cell r="D39">
            <v>15</v>
          </cell>
          <cell r="E39">
            <v>20</v>
          </cell>
          <cell r="F39">
            <v>22</v>
          </cell>
          <cell r="G39">
            <v>25</v>
          </cell>
          <cell r="H39">
            <v>25.603999999999999</v>
          </cell>
          <cell r="I39">
            <v>30.448</v>
          </cell>
          <cell r="J39">
            <v>32.084000000000003</v>
          </cell>
          <cell r="K39">
            <v>33</v>
          </cell>
          <cell r="L39">
            <v>40</v>
          </cell>
          <cell r="M39">
            <v>45</v>
          </cell>
          <cell r="N39">
            <v>48</v>
          </cell>
          <cell r="O39">
            <v>48</v>
          </cell>
        </row>
        <row r="40">
          <cell r="A40" t="str">
            <v>Chlorine</v>
          </cell>
          <cell r="D40">
            <v>8</v>
          </cell>
          <cell r="E40">
            <v>8</v>
          </cell>
          <cell r="F40">
            <v>8</v>
          </cell>
          <cell r="G40">
            <v>6</v>
          </cell>
          <cell r="H40">
            <v>2.9340000000000002</v>
          </cell>
          <cell r="I40">
            <v>2.9289999999999998</v>
          </cell>
          <cell r="J40">
            <v>3</v>
          </cell>
          <cell r="K40">
            <v>3</v>
          </cell>
          <cell r="L40">
            <v>3</v>
          </cell>
          <cell r="M40">
            <v>3</v>
          </cell>
          <cell r="N40">
            <v>3</v>
          </cell>
          <cell r="O40">
            <v>3</v>
          </cell>
        </row>
        <row r="41">
          <cell r="A41" t="str">
            <v>Caustic Soda</v>
          </cell>
          <cell r="D41">
            <v>12</v>
          </cell>
          <cell r="E41">
            <v>10</v>
          </cell>
          <cell r="F41">
            <v>10</v>
          </cell>
          <cell r="G41">
            <v>8.5</v>
          </cell>
          <cell r="H41">
            <v>8.3680000000000003</v>
          </cell>
          <cell r="I41">
            <v>10.523999999999999</v>
          </cell>
          <cell r="J41">
            <v>11</v>
          </cell>
          <cell r="K41">
            <v>8</v>
          </cell>
          <cell r="L41">
            <v>8</v>
          </cell>
          <cell r="M41">
            <v>8</v>
          </cell>
          <cell r="N41">
            <v>8</v>
          </cell>
          <cell r="O41">
            <v>8</v>
          </cell>
        </row>
        <row r="42">
          <cell r="A42" t="str">
            <v>Acid - H2SO4</v>
          </cell>
          <cell r="D42">
            <v>40</v>
          </cell>
          <cell r="E42">
            <v>40</v>
          </cell>
          <cell r="F42">
            <v>40</v>
          </cell>
          <cell r="G42">
            <v>41.8</v>
          </cell>
          <cell r="H42">
            <v>54.7</v>
          </cell>
          <cell r="I42">
            <v>83.5</v>
          </cell>
          <cell r="J42">
            <v>80</v>
          </cell>
          <cell r="K42">
            <v>60</v>
          </cell>
          <cell r="L42">
            <v>60</v>
          </cell>
          <cell r="M42">
            <v>60</v>
          </cell>
          <cell r="N42">
            <v>60</v>
          </cell>
          <cell r="O42">
            <v>60</v>
          </cell>
        </row>
        <row r="43">
          <cell r="A43" t="str">
            <v>Acid - HCl</v>
          </cell>
          <cell r="D43">
            <v>10</v>
          </cell>
          <cell r="E43">
            <v>10</v>
          </cell>
          <cell r="F43">
            <v>10</v>
          </cell>
          <cell r="G43">
            <v>9.1</v>
          </cell>
          <cell r="H43">
            <v>8.9540000000000006</v>
          </cell>
          <cell r="I43">
            <v>8.984</v>
          </cell>
          <cell r="J43">
            <v>10</v>
          </cell>
          <cell r="K43">
            <v>10</v>
          </cell>
          <cell r="L43">
            <v>10</v>
          </cell>
          <cell r="M43">
            <v>10</v>
          </cell>
          <cell r="N43">
            <v>10</v>
          </cell>
          <cell r="O43">
            <v>10</v>
          </cell>
        </row>
        <row r="44">
          <cell r="A44" t="str">
            <v>Ammonia/Other</v>
          </cell>
          <cell r="D44">
            <v>40</v>
          </cell>
          <cell r="E44">
            <v>50</v>
          </cell>
          <cell r="F44">
            <v>45</v>
          </cell>
          <cell r="G44">
            <v>50</v>
          </cell>
          <cell r="H44">
            <v>57</v>
          </cell>
          <cell r="I44">
            <v>16.036999999999999</v>
          </cell>
          <cell r="J44">
            <v>16</v>
          </cell>
          <cell r="K44">
            <v>16</v>
          </cell>
          <cell r="L44">
            <v>25</v>
          </cell>
          <cell r="M44">
            <v>35</v>
          </cell>
          <cell r="N44">
            <v>40</v>
          </cell>
          <cell r="O44">
            <v>40</v>
          </cell>
        </row>
        <row r="45">
          <cell r="A45" t="str">
            <v>TOTAL</v>
          </cell>
          <cell r="D45">
            <v>240</v>
          </cell>
          <cell r="E45">
            <v>248</v>
          </cell>
          <cell r="F45">
            <v>250</v>
          </cell>
          <cell r="G45">
            <v>260.39999999999998</v>
          </cell>
          <cell r="H45">
            <v>264.86</v>
          </cell>
          <cell r="I45">
            <v>263.96600000000001</v>
          </cell>
          <cell r="J45">
            <v>325.084</v>
          </cell>
          <cell r="K45">
            <v>320</v>
          </cell>
          <cell r="L45">
            <v>345.5</v>
          </cell>
          <cell r="M45">
            <v>370.47500000000002</v>
          </cell>
          <cell r="N45">
            <v>388.94875000000002</v>
          </cell>
          <cell r="O45">
            <v>399.94618750000006</v>
          </cell>
        </row>
        <row r="57">
          <cell r="A57" t="str">
            <v>Ammonium Nitrate</v>
          </cell>
          <cell r="D57">
            <v>36.225000000000001</v>
          </cell>
          <cell r="E57">
            <v>35.200000000000003</v>
          </cell>
          <cell r="F57">
            <v>35.075000000000003</v>
          </cell>
          <cell r="G57">
            <v>37.799999999999997</v>
          </cell>
          <cell r="H57">
            <v>34.335999999999999</v>
          </cell>
          <cell r="I57">
            <v>41.271279999999997</v>
          </cell>
          <cell r="J57">
            <v>69.2</v>
          </cell>
          <cell r="K57">
            <v>76</v>
          </cell>
          <cell r="L57">
            <v>79.8</v>
          </cell>
          <cell r="M57">
            <v>83.79000000000002</v>
          </cell>
          <cell r="N57">
            <v>87.979500000000016</v>
          </cell>
          <cell r="O57">
            <v>73.902780000000021</v>
          </cell>
        </row>
        <row r="58">
          <cell r="A58" t="str">
            <v>Sodium Cyanide</v>
          </cell>
          <cell r="D58">
            <v>20.25</v>
          </cell>
          <cell r="E58">
            <v>27</v>
          </cell>
          <cell r="F58">
            <v>29.7</v>
          </cell>
          <cell r="G58">
            <v>39</v>
          </cell>
          <cell r="H58">
            <v>39.93</v>
          </cell>
          <cell r="I58">
            <v>51.8</v>
          </cell>
          <cell r="J58">
            <v>55</v>
          </cell>
          <cell r="K58">
            <v>59.4</v>
          </cell>
          <cell r="L58">
            <v>72</v>
          </cell>
          <cell r="M58">
            <v>81</v>
          </cell>
          <cell r="N58">
            <v>86.4</v>
          </cell>
          <cell r="O58">
            <v>91.2</v>
          </cell>
        </row>
        <row r="59">
          <cell r="A59" t="str">
            <v>Chlorine</v>
          </cell>
          <cell r="D59">
            <v>4.8</v>
          </cell>
          <cell r="E59">
            <v>4.8</v>
          </cell>
          <cell r="F59">
            <v>4.8</v>
          </cell>
          <cell r="G59">
            <v>4.2</v>
          </cell>
          <cell r="H59">
            <v>0.93888000000000016</v>
          </cell>
          <cell r="I59">
            <v>1.0251499999999998</v>
          </cell>
          <cell r="J59">
            <v>1.35</v>
          </cell>
          <cell r="K59">
            <v>1.35</v>
          </cell>
          <cell r="L59">
            <v>1.35</v>
          </cell>
          <cell r="M59">
            <v>1.35</v>
          </cell>
          <cell r="N59">
            <v>1.35</v>
          </cell>
          <cell r="O59">
            <v>1.35</v>
          </cell>
        </row>
        <row r="60">
          <cell r="A60" t="str">
            <v>Caustic Soda</v>
          </cell>
          <cell r="D60">
            <v>5.4</v>
          </cell>
          <cell r="E60">
            <v>4.5</v>
          </cell>
          <cell r="F60">
            <v>3.5</v>
          </cell>
          <cell r="G60">
            <v>0.85</v>
          </cell>
          <cell r="H60">
            <v>2.0920000000000001</v>
          </cell>
          <cell r="I60">
            <v>2.6309999999999998</v>
          </cell>
          <cell r="J60">
            <v>2.75</v>
          </cell>
          <cell r="K60">
            <v>2</v>
          </cell>
          <cell r="L60">
            <v>2</v>
          </cell>
          <cell r="M60">
            <v>2</v>
          </cell>
          <cell r="N60">
            <v>2</v>
          </cell>
          <cell r="O60">
            <v>2</v>
          </cell>
        </row>
        <row r="61">
          <cell r="A61" t="str">
            <v>Acid - H2SO4</v>
          </cell>
          <cell r="D61">
            <v>8</v>
          </cell>
          <cell r="E61">
            <v>8</v>
          </cell>
          <cell r="F61">
            <v>8</v>
          </cell>
          <cell r="G61">
            <v>8.36</v>
          </cell>
          <cell r="H61">
            <v>5.47</v>
          </cell>
          <cell r="I61">
            <v>9.1850000000000005</v>
          </cell>
          <cell r="J61">
            <v>8.8000000000000007</v>
          </cell>
          <cell r="K61">
            <v>6.6</v>
          </cell>
          <cell r="L61">
            <v>6.6</v>
          </cell>
          <cell r="M61">
            <v>6.6</v>
          </cell>
          <cell r="N61">
            <v>6.6</v>
          </cell>
          <cell r="O61">
            <v>6.6</v>
          </cell>
        </row>
        <row r="62">
          <cell r="A62" t="str">
            <v>Acid - HCl</v>
          </cell>
          <cell r="D62">
            <v>2.5</v>
          </cell>
          <cell r="E62">
            <v>2</v>
          </cell>
          <cell r="F62">
            <v>2</v>
          </cell>
          <cell r="G62">
            <v>1.82</v>
          </cell>
          <cell r="H62">
            <v>0.89540000000000008</v>
          </cell>
          <cell r="I62">
            <v>0.89839999999999998</v>
          </cell>
          <cell r="J62">
            <v>1.1000000000000001</v>
          </cell>
          <cell r="K62">
            <v>1.1000000000000001</v>
          </cell>
          <cell r="L62">
            <v>1.1000000000000001</v>
          </cell>
          <cell r="M62">
            <v>1.1000000000000001</v>
          </cell>
          <cell r="N62">
            <v>1.1000000000000001</v>
          </cell>
          <cell r="O62">
            <v>1.1000000000000001</v>
          </cell>
        </row>
        <row r="63">
          <cell r="A63" t="str">
            <v>Urea/Other</v>
          </cell>
          <cell r="D63">
            <v>12</v>
          </cell>
          <cell r="E63">
            <v>15</v>
          </cell>
          <cell r="F63">
            <v>11.25</v>
          </cell>
          <cell r="G63">
            <v>10</v>
          </cell>
          <cell r="H63">
            <v>11.97</v>
          </cell>
          <cell r="I63">
            <v>4.0092499999999998</v>
          </cell>
          <cell r="J63">
            <v>3.68</v>
          </cell>
          <cell r="K63">
            <v>3.68</v>
          </cell>
          <cell r="L63">
            <v>5.75</v>
          </cell>
          <cell r="M63">
            <v>8.0500000000000007</v>
          </cell>
          <cell r="N63">
            <v>9.1999999999999993</v>
          </cell>
          <cell r="O63">
            <v>9.1999999999999993</v>
          </cell>
        </row>
        <row r="64">
          <cell r="A64" t="str">
            <v>Total</v>
          </cell>
          <cell r="D64">
            <v>89.174999999999997</v>
          </cell>
          <cell r="E64">
            <v>96.5</v>
          </cell>
          <cell r="F64">
            <v>94.325000000000003</v>
          </cell>
          <cell r="G64">
            <v>102.02999999999999</v>
          </cell>
          <cell r="H64">
            <v>95.63227999999998</v>
          </cell>
          <cell r="I64">
            <v>110.82007999999999</v>
          </cell>
          <cell r="J64">
            <v>141.88000000000002</v>
          </cell>
          <cell r="K64">
            <v>150.13</v>
          </cell>
          <cell r="L64">
            <v>168.6</v>
          </cell>
          <cell r="M64">
            <v>183.89000000000001</v>
          </cell>
          <cell r="N64">
            <v>194.62949999999998</v>
          </cell>
          <cell r="O64">
            <v>185.35278</v>
          </cell>
        </row>
        <row r="66">
          <cell r="A66" t="str">
            <v>Summary</v>
          </cell>
        </row>
        <row r="77">
          <cell r="A77" t="str">
            <v>EBIT ($m)</v>
          </cell>
        </row>
        <row r="78">
          <cell r="A78" t="str">
            <v>Fertilisers</v>
          </cell>
          <cell r="F78">
            <v>22</v>
          </cell>
          <cell r="G78">
            <v>28.5</v>
          </cell>
          <cell r="H78">
            <v>21</v>
          </cell>
          <cell r="I78">
            <v>31</v>
          </cell>
          <cell r="J78">
            <v>40.0737326</v>
          </cell>
          <cell r="K78">
            <v>39.028330879999999</v>
          </cell>
          <cell r="L78">
            <v>35.8830284736</v>
          </cell>
          <cell r="M78">
            <v>36.600689043072002</v>
          </cell>
          <cell r="N78">
            <v>37.332702823933438</v>
          </cell>
          <cell r="O78">
            <v>37.399368364690474</v>
          </cell>
        </row>
        <row r="79">
          <cell r="A79" t="str">
            <v>Chemicals</v>
          </cell>
        </row>
        <row r="80">
          <cell r="A80" t="str">
            <v>Ammonium Nitrate</v>
          </cell>
          <cell r="F80">
            <v>5</v>
          </cell>
          <cell r="G80">
            <v>6.5</v>
          </cell>
          <cell r="H80">
            <v>6.5</v>
          </cell>
          <cell r="I80">
            <v>6</v>
          </cell>
          <cell r="J80">
            <v>13.840000000000002</v>
          </cell>
          <cell r="K80">
            <v>15.959999999999999</v>
          </cell>
          <cell r="L80">
            <v>17.556000000000001</v>
          </cell>
          <cell r="M80">
            <v>25.137000000000004</v>
          </cell>
          <cell r="N80">
            <v>30.792825000000004</v>
          </cell>
          <cell r="O80">
            <v>25.865973000000007</v>
          </cell>
        </row>
        <row r="81">
          <cell r="A81" t="str">
            <v>Sodium Cyanide</v>
          </cell>
          <cell r="F81">
            <v>8.8671875</v>
          </cell>
          <cell r="G81">
            <v>15.8046875</v>
          </cell>
          <cell r="H81">
            <v>14.6875</v>
          </cell>
          <cell r="I81">
            <v>16.482291666666665</v>
          </cell>
          <cell r="J81">
            <v>24.75</v>
          </cell>
          <cell r="K81">
            <v>24.353999999999999</v>
          </cell>
          <cell r="L81">
            <v>26.64</v>
          </cell>
          <cell r="M81">
            <v>26.324999999999999</v>
          </cell>
          <cell r="N81">
            <v>25.92</v>
          </cell>
          <cell r="O81">
            <v>27.36</v>
          </cell>
        </row>
        <row r="82">
          <cell r="A82" t="str">
            <v>Other</v>
          </cell>
          <cell r="F82">
            <v>3</v>
          </cell>
          <cell r="G82">
            <v>2.75</v>
          </cell>
          <cell r="H82">
            <v>2.4</v>
          </cell>
          <cell r="I82">
            <v>2</v>
          </cell>
          <cell r="J82">
            <v>1.9448000000000001</v>
          </cell>
          <cell r="K82">
            <v>1.6202999999999999</v>
          </cell>
          <cell r="L82">
            <v>1.8479999999999996</v>
          </cell>
          <cell r="M82">
            <v>2.101</v>
          </cell>
          <cell r="N82">
            <v>2.2275</v>
          </cell>
          <cell r="O82">
            <v>2.2275</v>
          </cell>
        </row>
        <row r="83">
          <cell r="A83" t="str">
            <v>Total</v>
          </cell>
          <cell r="F83">
            <v>38.8671875</v>
          </cell>
          <cell r="G83">
            <v>53.5546875</v>
          </cell>
          <cell r="H83">
            <v>44.587499999999999</v>
          </cell>
          <cell r="I83">
            <v>55.482291666666669</v>
          </cell>
          <cell r="J83">
            <v>80.608532600000004</v>
          </cell>
          <cell r="K83">
            <v>80.962630879999992</v>
          </cell>
          <cell r="L83">
            <v>81.927028473600004</v>
          </cell>
          <cell r="M83">
            <v>90.163689043072011</v>
          </cell>
          <cell r="N83">
            <v>96.273027823933447</v>
          </cell>
          <cell r="O83">
            <v>92.852841364690491</v>
          </cell>
        </row>
        <row r="84">
          <cell r="A84" t="str">
            <v>Actual/Forecast</v>
          </cell>
          <cell r="D84">
            <v>36.545999999999999</v>
          </cell>
          <cell r="E84">
            <v>48.591000000000001</v>
          </cell>
          <cell r="F84">
            <v>39.082000000000001</v>
          </cell>
          <cell r="G84">
            <v>53.901000000000003</v>
          </cell>
          <cell r="H84">
            <v>44.9</v>
          </cell>
          <cell r="I84">
            <v>55.253999999999998</v>
          </cell>
          <cell r="J84">
            <v>80.760000000000005</v>
          </cell>
          <cell r="K84">
            <v>80.91703656</v>
          </cell>
          <cell r="L84">
            <v>81.916012319999993</v>
          </cell>
          <cell r="M84">
            <v>90.174170312009991</v>
          </cell>
          <cell r="N84">
            <v>95.790280919161489</v>
          </cell>
          <cell r="O84">
            <v>98.835636670926775</v>
          </cell>
        </row>
        <row r="86">
          <cell r="A86" t="str">
            <v>Sales Growth (%)</v>
          </cell>
        </row>
        <row r="87">
          <cell r="A87" t="str">
            <v>Fertilisers</v>
          </cell>
          <cell r="E87">
            <v>0.10737047697368318</v>
          </cell>
          <cell r="F87">
            <v>6.3819911812492691E-3</v>
          </cell>
          <cell r="G87">
            <v>7.5789230946615938E-2</v>
          </cell>
          <cell r="H87">
            <v>0.15168986701420728</v>
          </cell>
          <cell r="I87">
            <v>0.12567843594166361</v>
          </cell>
          <cell r="J87">
            <v>0.15232641025936111</v>
          </cell>
          <cell r="K87">
            <v>0</v>
          </cell>
          <cell r="L87">
            <v>-8.0590236258650805E-2</v>
          </cell>
          <cell r="M87">
            <v>2.0000000000000018E-2</v>
          </cell>
          <cell r="N87">
            <v>1.9999999999999796E-2</v>
          </cell>
          <cell r="O87">
            <v>2.000000000000024E-2</v>
          </cell>
        </row>
      </sheetData>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C96568-5E86-4DA1-AEFF-FBC11BA62864}">
  <sheetPr>
    <pageSetUpPr fitToPage="1"/>
  </sheetPr>
  <dimension ref="A1:R102"/>
  <sheetViews>
    <sheetView showGridLines="0" tabSelected="1" zoomScaleNormal="100" zoomScaleSheetLayoutView="100" workbookViewId="0">
      <selection activeCell="L16" sqref="L16"/>
    </sheetView>
  </sheetViews>
  <sheetFormatPr defaultColWidth="7.7109375" defaultRowHeight="12.75" x14ac:dyDescent="0.2"/>
  <cols>
    <col min="1" max="1" width="45.28515625" style="3" customWidth="1"/>
    <col min="2" max="6" width="7.7109375" style="3"/>
    <col min="7" max="7" width="1.42578125" style="3" customWidth="1"/>
    <col min="8" max="9" width="8" style="3" customWidth="1"/>
    <col min="10" max="16384" width="7.7109375" style="3"/>
  </cols>
  <sheetData>
    <row r="1" spans="1:16" ht="28.5" x14ac:dyDescent="0.45">
      <c r="A1" s="1" t="s">
        <v>0</v>
      </c>
      <c r="B1" s="2"/>
      <c r="C1" s="2"/>
      <c r="D1" s="2"/>
      <c r="E1" s="2"/>
      <c r="F1" s="2"/>
      <c r="G1" s="1"/>
      <c r="H1" s="1"/>
      <c r="I1" s="1"/>
    </row>
    <row r="3" spans="1:16" ht="21" x14ac:dyDescent="0.35">
      <c r="A3" s="4" t="s">
        <v>1</v>
      </c>
      <c r="B3" s="5"/>
      <c r="C3" s="5"/>
      <c r="D3" s="5"/>
      <c r="E3" s="5"/>
      <c r="F3" s="5"/>
      <c r="G3" s="5"/>
      <c r="H3" s="5"/>
      <c r="I3" s="5"/>
    </row>
    <row r="5" spans="1:16" ht="12.75" customHeight="1" x14ac:dyDescent="0.2">
      <c r="B5" s="6" t="s">
        <v>239</v>
      </c>
      <c r="C5" s="6" t="s">
        <v>240</v>
      </c>
      <c r="D5" s="6" t="s">
        <v>241</v>
      </c>
      <c r="E5" s="6" t="s">
        <v>242</v>
      </c>
      <c r="F5" s="6" t="s">
        <v>243</v>
      </c>
      <c r="H5" s="126" t="str">
        <f ca="1">+D5 &amp; " v " &amp;F5</f>
        <v>H1 FY19 v H1 FY20</v>
      </c>
      <c r="I5" s="126"/>
    </row>
    <row r="6" spans="1:16" x14ac:dyDescent="0.2">
      <c r="B6" s="7" t="s">
        <v>2</v>
      </c>
      <c r="C6" s="7" t="s">
        <v>2</v>
      </c>
      <c r="D6" s="7" t="s">
        <v>2</v>
      </c>
      <c r="E6" s="7" t="s">
        <v>2</v>
      </c>
      <c r="F6" s="7" t="s">
        <v>2</v>
      </c>
      <c r="H6" s="7" t="s">
        <v>2</v>
      </c>
      <c r="I6" s="8" t="s">
        <v>3</v>
      </c>
    </row>
    <row r="7" spans="1:16" x14ac:dyDescent="0.2">
      <c r="A7" s="3" t="s">
        <v>4</v>
      </c>
      <c r="B7" s="9">
        <v>1761.0000000000007</v>
      </c>
      <c r="C7" s="9">
        <v>1772.0000000000002</v>
      </c>
      <c r="D7" s="9">
        <v>1753.9989651800013</v>
      </c>
      <c r="E7" s="9">
        <v>1778.9999999999991</v>
      </c>
      <c r="F7" s="9">
        <v>1823.9999999999993</v>
      </c>
      <c r="H7" s="10">
        <f ca="1">+F7-D7</f>
        <v>70.00103481999804</v>
      </c>
      <c r="I7" s="11">
        <f ca="1">+IF(D7&lt;&gt;0,IF(ABS((H7)/D7)&gt;1,"NM ",(H7)/D7*SIGN(D7)),"NM ")</f>
        <v>3.9909393454410788E-2</v>
      </c>
      <c r="K7" s="12"/>
      <c r="L7" s="12"/>
      <c r="M7" s="12"/>
      <c r="N7" s="12"/>
      <c r="O7" s="12"/>
      <c r="P7" s="12"/>
    </row>
    <row r="8" spans="1:16" x14ac:dyDescent="0.2">
      <c r="A8" s="3" t="s">
        <v>5</v>
      </c>
      <c r="B8" s="9">
        <v>-1305</v>
      </c>
      <c r="C8" s="9">
        <v>-1247</v>
      </c>
      <c r="D8" s="9">
        <v>-1265</v>
      </c>
      <c r="E8" s="9">
        <v>-1178</v>
      </c>
      <c r="F8" s="9">
        <v>-1324</v>
      </c>
      <c r="H8" s="9">
        <f t="shared" ref="H8:H16" ca="1" si="0">+F8-D8</f>
        <v>-59</v>
      </c>
      <c r="I8" s="13">
        <f t="shared" ref="I8:I16" ca="1" si="1">+IF(D8&lt;&gt;0,IF(ABS((H8)/D8)&gt;1,"NM ",(H8)/D8*SIGN(D8)),"NM ")</f>
        <v>-4.6640316205533598E-2</v>
      </c>
    </row>
    <row r="9" spans="1:16" x14ac:dyDescent="0.2">
      <c r="A9" s="14" t="s">
        <v>6</v>
      </c>
      <c r="B9" s="15">
        <f ca="1">+SUM(B7:B8)</f>
        <v>456.00000000000068</v>
      </c>
      <c r="C9" s="15">
        <f t="shared" ref="C9:E9" ca="1" si="2">+SUM(C7:C8)</f>
        <v>525.00000000000023</v>
      </c>
      <c r="D9" s="15">
        <f t="shared" ca="1" si="2"/>
        <v>488.99896518000128</v>
      </c>
      <c r="E9" s="15">
        <f t="shared" ca="1" si="2"/>
        <v>600.99999999999909</v>
      </c>
      <c r="F9" s="15">
        <f t="shared" ref="F9" ca="1" si="3">+SUM(F7:F8)</f>
        <v>499.99999999999932</v>
      </c>
      <c r="H9" s="15">
        <f t="shared" ca="1" si="0"/>
        <v>11.00103481999804</v>
      </c>
      <c r="I9" s="16">
        <f t="shared" ca="1" si="1"/>
        <v>2.2497051330054536E-2</v>
      </c>
    </row>
    <row r="10" spans="1:16" x14ac:dyDescent="0.2">
      <c r="A10" s="3" t="s">
        <v>7</v>
      </c>
      <c r="B10" s="9">
        <v>16</v>
      </c>
      <c r="C10" s="9">
        <v>19</v>
      </c>
      <c r="D10" s="9">
        <v>18</v>
      </c>
      <c r="E10" s="9">
        <v>19</v>
      </c>
      <c r="F10" s="9">
        <v>18</v>
      </c>
      <c r="H10" s="9">
        <f t="shared" ca="1" si="0"/>
        <v>0</v>
      </c>
      <c r="I10" s="13">
        <f t="shared" ca="1" si="1"/>
        <v>0</v>
      </c>
    </row>
    <row r="11" spans="1:16" x14ac:dyDescent="0.2">
      <c r="A11" s="3" t="s">
        <v>8</v>
      </c>
      <c r="B11" s="9">
        <v>-37</v>
      </c>
      <c r="C11" s="9">
        <v>-40</v>
      </c>
      <c r="D11" s="9">
        <v>-40</v>
      </c>
      <c r="E11" s="9">
        <v>-45</v>
      </c>
      <c r="F11" s="9">
        <v>-46</v>
      </c>
      <c r="H11" s="9">
        <f t="shared" ca="1" si="0"/>
        <v>-6</v>
      </c>
      <c r="I11" s="13">
        <f t="shared" ca="1" si="1"/>
        <v>-0.15</v>
      </c>
    </row>
    <row r="12" spans="1:16" x14ac:dyDescent="0.2">
      <c r="A12" s="3" t="s">
        <v>9</v>
      </c>
      <c r="B12" s="9">
        <v>-237</v>
      </c>
      <c r="C12" s="9">
        <v>-244</v>
      </c>
      <c r="D12" s="9">
        <v>-245</v>
      </c>
      <c r="E12" s="9">
        <v>-232</v>
      </c>
      <c r="F12" s="9">
        <v>-234</v>
      </c>
      <c r="H12" s="9">
        <f t="shared" ca="1" si="0"/>
        <v>11</v>
      </c>
      <c r="I12" s="13">
        <f t="shared" ca="1" si="1"/>
        <v>4.4897959183673466E-2</v>
      </c>
    </row>
    <row r="13" spans="1:16" x14ac:dyDescent="0.2">
      <c r="A13" s="3" t="s">
        <v>10</v>
      </c>
      <c r="B13" s="9">
        <v>27</v>
      </c>
      <c r="C13" s="9">
        <v>20</v>
      </c>
      <c r="D13" s="9">
        <v>0</v>
      </c>
      <c r="E13" s="9">
        <v>14</v>
      </c>
      <c r="F13" s="9">
        <v>-1</v>
      </c>
      <c r="H13" s="9">
        <f t="shared" ca="1" si="0"/>
        <v>-1</v>
      </c>
      <c r="I13" s="13" t="str">
        <f t="shared" ca="1" si="1"/>
        <v xml:space="preserve">NM </v>
      </c>
    </row>
    <row r="14" spans="1:16" x14ac:dyDescent="0.2">
      <c r="A14" s="14" t="s">
        <v>11</v>
      </c>
      <c r="B14" s="15">
        <f t="shared" ref="B14:F14" ca="1" si="4">+SUM(B9:B13)</f>
        <v>225.00000000000068</v>
      </c>
      <c r="C14" s="15">
        <f t="shared" ca="1" si="4"/>
        <v>280.00000000000023</v>
      </c>
      <c r="D14" s="15">
        <f t="shared" ca="1" si="4"/>
        <v>221.99896518000128</v>
      </c>
      <c r="E14" s="15">
        <f t="shared" ca="1" si="4"/>
        <v>356.99999999999909</v>
      </c>
      <c r="F14" s="15">
        <f t="shared" ca="1" si="4"/>
        <v>236.99999999999932</v>
      </c>
      <c r="H14" s="15">
        <f t="shared" ca="1" si="0"/>
        <v>15.00103481999804</v>
      </c>
      <c r="I14" s="16">
        <f t="shared" ca="1" si="1"/>
        <v>6.757254389827852E-2</v>
      </c>
    </row>
    <row r="15" spans="1:16" x14ac:dyDescent="0.2">
      <c r="A15" s="3" t="s">
        <v>12</v>
      </c>
      <c r="B15" s="9">
        <v>-63</v>
      </c>
      <c r="C15" s="9">
        <v>-77</v>
      </c>
      <c r="D15" s="9">
        <v>-69</v>
      </c>
      <c r="E15" s="9">
        <v>-101</v>
      </c>
      <c r="F15" s="9">
        <v>-70</v>
      </c>
      <c r="H15" s="9">
        <f t="shared" ca="1" si="0"/>
        <v>-1</v>
      </c>
      <c r="I15" s="13">
        <f t="shared" ca="1" si="1"/>
        <v>-1.4492753623188406E-2</v>
      </c>
    </row>
    <row r="16" spans="1:16" x14ac:dyDescent="0.2">
      <c r="A16" s="14" t="s">
        <v>13</v>
      </c>
      <c r="B16" s="15">
        <f ca="1">+SUM(B14:B15)</f>
        <v>162.00000000000068</v>
      </c>
      <c r="C16" s="15">
        <f t="shared" ref="C16:F16" ca="1" si="5">+SUM(C14:C15)</f>
        <v>203.00000000000023</v>
      </c>
      <c r="D16" s="15">
        <f t="shared" ca="1" si="5"/>
        <v>152.99896518000128</v>
      </c>
      <c r="E16" s="15">
        <f t="shared" ca="1" si="5"/>
        <v>255.99999999999909</v>
      </c>
      <c r="F16" s="15">
        <f t="shared" ca="1" si="5"/>
        <v>166.99999999999932</v>
      </c>
      <c r="H16" s="15">
        <f t="shared" ca="1" si="0"/>
        <v>14.00103481999804</v>
      </c>
      <c r="I16" s="16">
        <f t="shared" ca="1" si="1"/>
        <v>9.1510650438230132E-2</v>
      </c>
    </row>
    <row r="17" spans="1:18" x14ac:dyDescent="0.2">
      <c r="I17" s="17"/>
    </row>
    <row r="18" spans="1:18" x14ac:dyDescent="0.2">
      <c r="A18" s="3" t="s">
        <v>14</v>
      </c>
      <c r="B18" s="3">
        <f ca="1">+Capex!B14</f>
        <v>262</v>
      </c>
      <c r="C18" s="3">
        <f ca="1">+Capex!C14</f>
        <v>151</v>
      </c>
      <c r="D18" s="3">
        <f ca="1">+Capex!D14</f>
        <v>264</v>
      </c>
      <c r="E18" s="3">
        <f ca="1">+Capex!E14</f>
        <v>153</v>
      </c>
      <c r="F18" s="9">
        <f ca="1">+Capex!F14</f>
        <v>247</v>
      </c>
      <c r="H18" s="9">
        <f ca="1">+F18-D18</f>
        <v>-17</v>
      </c>
      <c r="I18" s="13">
        <f t="shared" ref="I18:I19" ca="1" si="6">+IF(D18&lt;&gt;0,IF(ABS((H18)/D18)&gt;1,"NM ",(H18)/D18*SIGN(D18)),"NM ")</f>
        <v>-6.4393939393939392E-2</v>
      </c>
    </row>
    <row r="19" spans="1:18" x14ac:dyDescent="0.2">
      <c r="A19" s="18" t="s">
        <v>15</v>
      </c>
      <c r="B19" s="9">
        <f ca="1">+'Cash Flows'!B54</f>
        <v>155</v>
      </c>
      <c r="C19" s="9">
        <f ca="1">+'Cash Flows'!C54</f>
        <v>144</v>
      </c>
      <c r="D19" s="9">
        <f ca="1">+'Cash Flows'!D54</f>
        <v>108</v>
      </c>
      <c r="E19" s="9">
        <f ca="1">+'Cash Flows'!E54</f>
        <v>184</v>
      </c>
      <c r="F19" s="9">
        <f ca="1">+'Cash Flows'!F54</f>
        <v>50</v>
      </c>
      <c r="H19" s="9">
        <f ca="1">+F19-D19</f>
        <v>-58</v>
      </c>
      <c r="I19" s="19">
        <f t="shared" ca="1" si="6"/>
        <v>-0.53703703703703709</v>
      </c>
    </row>
    <row r="20" spans="1:18" x14ac:dyDescent="0.2">
      <c r="I20" s="17"/>
    </row>
    <row r="21" spans="1:18" x14ac:dyDescent="0.2">
      <c r="A21" s="3" t="s">
        <v>16</v>
      </c>
      <c r="B21" s="12">
        <f t="shared" ref="B21:F21" ca="1" si="7">ROUND(B9/B7,3)</f>
        <v>0.25900000000000001</v>
      </c>
      <c r="C21" s="12">
        <f t="shared" ca="1" si="7"/>
        <v>0.29599999999999999</v>
      </c>
      <c r="D21" s="12">
        <f t="shared" ca="1" si="7"/>
        <v>0.27900000000000003</v>
      </c>
      <c r="E21" s="12">
        <f t="shared" ca="1" si="7"/>
        <v>0.33800000000000002</v>
      </c>
      <c r="F21" s="12">
        <f t="shared" ca="1" si="7"/>
        <v>0.27400000000000002</v>
      </c>
      <c r="H21" s="20">
        <f ca="1">+F21-D21</f>
        <v>-5.0000000000000044E-3</v>
      </c>
      <c r="I21" s="17">
        <f ca="1">+IF(D21&lt;&gt;0,IF(ABS((H21)/D21)&gt;1,"NM ",(H21)/D21*SIGN(D21)),"NM ")</f>
        <v>-1.7921146953405031E-2</v>
      </c>
    </row>
    <row r="22" spans="1:18" x14ac:dyDescent="0.2">
      <c r="A22" s="3" t="s">
        <v>17</v>
      </c>
      <c r="B22" s="12">
        <f t="shared" ref="B22:F22" ca="1" si="8">ROUND(-B15/B14,3)</f>
        <v>0.28000000000000003</v>
      </c>
      <c r="C22" s="12">
        <f t="shared" ca="1" si="8"/>
        <v>0.27500000000000002</v>
      </c>
      <c r="D22" s="12">
        <f t="shared" ca="1" si="8"/>
        <v>0.311</v>
      </c>
      <c r="E22" s="12">
        <f t="shared" ca="1" si="8"/>
        <v>0.28299999999999997</v>
      </c>
      <c r="F22" s="12">
        <f t="shared" ca="1" si="8"/>
        <v>0.29499999999999998</v>
      </c>
      <c r="H22" s="20">
        <f t="shared" ref="H22:H24" ca="1" si="9">+F22-D22</f>
        <v>-1.6000000000000014E-2</v>
      </c>
      <c r="I22" s="17">
        <f t="shared" ref="I22:I24" ca="1" si="10">+IF(D22&lt;&gt;0,IF(ABS((H22)/D22)&gt;1,"NM ",(H22)/D22*SIGN(D22)),"NM ")</f>
        <v>-5.1446945337620627E-2</v>
      </c>
    </row>
    <row r="23" spans="1:18" x14ac:dyDescent="0.2">
      <c r="A23" s="3" t="s">
        <v>18</v>
      </c>
      <c r="B23" s="12">
        <f t="shared" ref="B23:F23" ca="1" si="11">ROUND(B18/B7,3)</f>
        <v>0.14899999999999999</v>
      </c>
      <c r="C23" s="12">
        <f t="shared" ca="1" si="11"/>
        <v>8.5000000000000006E-2</v>
      </c>
      <c r="D23" s="12">
        <f t="shared" ca="1" si="11"/>
        <v>0.151</v>
      </c>
      <c r="E23" s="12">
        <f t="shared" ca="1" si="11"/>
        <v>8.5999999999999993E-2</v>
      </c>
      <c r="F23" s="12">
        <f t="shared" ca="1" si="11"/>
        <v>0.13500000000000001</v>
      </c>
      <c r="H23" s="20">
        <f t="shared" ca="1" si="9"/>
        <v>-1.5999999999999986E-2</v>
      </c>
      <c r="I23" s="17">
        <f t="shared" ca="1" si="10"/>
        <v>-0.10596026490066217</v>
      </c>
    </row>
    <row r="24" spans="1:18" x14ac:dyDescent="0.2">
      <c r="A24" s="3" t="s">
        <v>19</v>
      </c>
      <c r="B24" s="21">
        <f ca="1">+ROUND(B16/18.34,1)</f>
        <v>8.8000000000000007</v>
      </c>
      <c r="C24" s="21">
        <f ca="1">+ROUND(C16/18.33,1)</f>
        <v>11.1</v>
      </c>
      <c r="D24" s="21">
        <f ca="1">+ROUND(D16/18.36,1)</f>
        <v>8.3000000000000007</v>
      </c>
      <c r="E24" s="21">
        <f ca="1">+ROUND(E16/18.35,1)</f>
        <v>14</v>
      </c>
      <c r="F24" s="21">
        <f ca="1">+ROUND(F16/18.38,1)</f>
        <v>9.1</v>
      </c>
      <c r="H24" s="21">
        <f t="shared" ca="1" si="9"/>
        <v>0.79999999999999893</v>
      </c>
      <c r="I24" s="13">
        <f t="shared" ca="1" si="10"/>
        <v>9.6385542168674565E-2</v>
      </c>
      <c r="O24" s="22"/>
      <c r="P24" s="22"/>
      <c r="Q24" s="22"/>
      <c r="R24" s="22"/>
    </row>
    <row r="26" spans="1:18" ht="21" x14ac:dyDescent="0.35">
      <c r="A26" s="4" t="s">
        <v>20</v>
      </c>
      <c r="B26" s="5"/>
      <c r="C26" s="5"/>
      <c r="D26" s="5"/>
      <c r="E26" s="5"/>
      <c r="F26" s="5"/>
      <c r="G26" s="5"/>
      <c r="H26" s="5"/>
      <c r="I26" s="5"/>
    </row>
    <row r="28" spans="1:18" ht="12.75" customHeight="1" x14ac:dyDescent="0.2">
      <c r="A28" s="125" t="s">
        <v>21</v>
      </c>
      <c r="B28" s="125"/>
      <c r="C28" s="125"/>
      <c r="D28" s="125"/>
      <c r="E28" s="125"/>
      <c r="F28" s="125"/>
      <c r="G28" s="125"/>
      <c r="H28" s="125"/>
      <c r="I28" s="125"/>
    </row>
    <row r="29" spans="1:18" ht="25.5" customHeight="1" x14ac:dyDescent="0.2">
      <c r="A29" s="125"/>
      <c r="B29" s="125"/>
      <c r="C29" s="125"/>
      <c r="D29" s="125"/>
      <c r="E29" s="125"/>
      <c r="F29" s="125"/>
      <c r="G29" s="125"/>
      <c r="H29" s="125"/>
      <c r="I29" s="125"/>
    </row>
    <row r="31" spans="1:18" ht="12.75" customHeight="1" x14ac:dyDescent="0.2">
      <c r="B31" s="6" t="str">
        <f ca="1">+B$5</f>
        <v>H1 FY18</v>
      </c>
      <c r="C31" s="6" t="str">
        <f t="shared" ref="C31:F31" ca="1" si="12">+C$5</f>
        <v>H2 FY18</v>
      </c>
      <c r="D31" s="6" t="str">
        <f t="shared" ca="1" si="12"/>
        <v>H1 FY19</v>
      </c>
      <c r="E31" s="6" t="str">
        <f t="shared" ca="1" si="12"/>
        <v>H2 FY19</v>
      </c>
      <c r="F31" s="6" t="str">
        <f t="shared" ca="1" si="12"/>
        <v>H1 FY20</v>
      </c>
      <c r="H31" s="126" t="str">
        <f ca="1">+D31 &amp; " v " &amp;F31</f>
        <v>H1 FY19 v H1 FY20</v>
      </c>
      <c r="I31" s="126"/>
    </row>
    <row r="32" spans="1:18" x14ac:dyDescent="0.2">
      <c r="B32" s="7" t="s">
        <v>2</v>
      </c>
      <c r="C32" s="7" t="s">
        <v>2</v>
      </c>
      <c r="D32" s="7" t="s">
        <v>2</v>
      </c>
      <c r="E32" s="7" t="s">
        <v>2</v>
      </c>
      <c r="F32" s="7" t="s">
        <v>2</v>
      </c>
      <c r="H32" s="7" t="s">
        <v>2</v>
      </c>
      <c r="I32" s="8" t="s">
        <v>3</v>
      </c>
    </row>
    <row r="33" spans="1:12" x14ac:dyDescent="0.2">
      <c r="A33" s="3" t="s">
        <v>4</v>
      </c>
      <c r="B33" s="9">
        <f ca="1">+B7</f>
        <v>1761.0000000000007</v>
      </c>
      <c r="C33" s="9">
        <f ca="1">+C7</f>
        <v>1772.0000000000002</v>
      </c>
      <c r="D33" s="9">
        <f ca="1">+D7</f>
        <v>1753.9989651800013</v>
      </c>
      <c r="E33" s="9">
        <f ca="1">+E7</f>
        <v>1778.9999999999991</v>
      </c>
      <c r="F33" s="9">
        <f ca="1">+F7</f>
        <v>1823.9999999999993</v>
      </c>
      <c r="H33" s="10">
        <f ca="1">+F33-D33</f>
        <v>70.00103481999804</v>
      </c>
      <c r="I33" s="11">
        <f t="shared" ref="I33:I42" ca="1" si="13">+IF(D33&lt;&gt;0,IF(ABS((H33)/D33)&gt;1,"NM ",(H33)/D33*SIGN(D33)),"NM ")</f>
        <v>3.9909393454410788E-2</v>
      </c>
    </row>
    <row r="34" spans="1:12" x14ac:dyDescent="0.2">
      <c r="A34" s="3" t="s">
        <v>22</v>
      </c>
      <c r="B34" s="9">
        <f ca="1">+B8+13</f>
        <v>-1292</v>
      </c>
      <c r="C34" s="9">
        <f ca="1">+C8+36</f>
        <v>-1211</v>
      </c>
      <c r="D34" s="9">
        <f ca="1">+D8</f>
        <v>-1265</v>
      </c>
      <c r="E34" s="9">
        <f ca="1">+E8</f>
        <v>-1178</v>
      </c>
      <c r="F34" s="9">
        <f ca="1">+F8</f>
        <v>-1324</v>
      </c>
      <c r="H34" s="9">
        <f t="shared" ref="H34:H42" ca="1" si="14">+F34-D34</f>
        <v>-59</v>
      </c>
      <c r="I34" s="13">
        <f t="shared" ca="1" si="13"/>
        <v>-4.6640316205533598E-2</v>
      </c>
      <c r="K34" s="23"/>
      <c r="L34" s="12"/>
    </row>
    <row r="35" spans="1:12" x14ac:dyDescent="0.2">
      <c r="A35" s="14" t="s">
        <v>23</v>
      </c>
      <c r="B35" s="15">
        <f ca="1">+SUM(B33:B34)</f>
        <v>469.00000000000068</v>
      </c>
      <c r="C35" s="15">
        <f t="shared" ref="C35:E35" ca="1" si="15">+SUM(C33:C34)</f>
        <v>561.00000000000023</v>
      </c>
      <c r="D35" s="15">
        <f t="shared" ca="1" si="15"/>
        <v>488.99896518000128</v>
      </c>
      <c r="E35" s="15">
        <f t="shared" ca="1" si="15"/>
        <v>600.99999999999909</v>
      </c>
      <c r="F35" s="15">
        <f t="shared" ref="F35" ca="1" si="16">+SUM(F33:F34)</f>
        <v>499.99999999999932</v>
      </c>
      <c r="H35" s="15">
        <f t="shared" ca="1" si="14"/>
        <v>11.00103481999804</v>
      </c>
      <c r="I35" s="16">
        <f t="shared" ca="1" si="13"/>
        <v>2.2497051330054536E-2</v>
      </c>
    </row>
    <row r="36" spans="1:12" x14ac:dyDescent="0.2">
      <c r="A36" s="3" t="s">
        <v>7</v>
      </c>
      <c r="B36" s="9">
        <f t="shared" ref="B36:F39" ca="1" si="17">+B10</f>
        <v>16</v>
      </c>
      <c r="C36" s="9">
        <f t="shared" ca="1" si="17"/>
        <v>19</v>
      </c>
      <c r="D36" s="9">
        <f t="shared" ca="1" si="17"/>
        <v>18</v>
      </c>
      <c r="E36" s="9">
        <f t="shared" ca="1" si="17"/>
        <v>19</v>
      </c>
      <c r="F36" s="9">
        <f t="shared" ca="1" si="17"/>
        <v>18</v>
      </c>
      <c r="H36" s="9">
        <f t="shared" ca="1" si="14"/>
        <v>0</v>
      </c>
      <c r="I36" s="13">
        <f t="shared" ca="1" si="13"/>
        <v>0</v>
      </c>
    </row>
    <row r="37" spans="1:12" x14ac:dyDescent="0.2">
      <c r="A37" s="3" t="s">
        <v>8</v>
      </c>
      <c r="B37" s="9">
        <f t="shared" ca="1" si="17"/>
        <v>-37</v>
      </c>
      <c r="C37" s="9">
        <f t="shared" ca="1" si="17"/>
        <v>-40</v>
      </c>
      <c r="D37" s="9">
        <f t="shared" ca="1" si="17"/>
        <v>-40</v>
      </c>
      <c r="E37" s="9">
        <f t="shared" ca="1" si="17"/>
        <v>-45</v>
      </c>
      <c r="F37" s="9">
        <f t="shared" ca="1" si="17"/>
        <v>-46</v>
      </c>
      <c r="H37" s="9">
        <f t="shared" ca="1" si="14"/>
        <v>-6</v>
      </c>
      <c r="I37" s="13">
        <f t="shared" ca="1" si="13"/>
        <v>-0.15</v>
      </c>
    </row>
    <row r="38" spans="1:12" x14ac:dyDescent="0.2">
      <c r="A38" s="3" t="s">
        <v>9</v>
      </c>
      <c r="B38" s="9">
        <f t="shared" ca="1" si="17"/>
        <v>-237</v>
      </c>
      <c r="C38" s="9">
        <f t="shared" ca="1" si="17"/>
        <v>-244</v>
      </c>
      <c r="D38" s="9">
        <f t="shared" ca="1" si="17"/>
        <v>-245</v>
      </c>
      <c r="E38" s="9">
        <f t="shared" ca="1" si="17"/>
        <v>-232</v>
      </c>
      <c r="F38" s="9">
        <f t="shared" ca="1" si="17"/>
        <v>-234</v>
      </c>
      <c r="H38" s="9">
        <f t="shared" ca="1" si="14"/>
        <v>11</v>
      </c>
      <c r="I38" s="13">
        <f t="shared" ca="1" si="13"/>
        <v>4.4897959183673466E-2</v>
      </c>
    </row>
    <row r="39" spans="1:12" x14ac:dyDescent="0.2">
      <c r="A39" s="3" t="s">
        <v>10</v>
      </c>
      <c r="B39" s="9">
        <f t="shared" ca="1" si="17"/>
        <v>27</v>
      </c>
      <c r="C39" s="9">
        <f t="shared" ca="1" si="17"/>
        <v>20</v>
      </c>
      <c r="D39" s="9">
        <f t="shared" ca="1" si="17"/>
        <v>0</v>
      </c>
      <c r="E39" s="9">
        <f t="shared" ca="1" si="17"/>
        <v>14</v>
      </c>
      <c r="F39" s="9">
        <f t="shared" ca="1" si="17"/>
        <v>-1</v>
      </c>
      <c r="H39" s="9">
        <f t="shared" ca="1" si="14"/>
        <v>-1</v>
      </c>
      <c r="I39" s="13" t="str">
        <f t="shared" ca="1" si="13"/>
        <v xml:space="preserve">NM </v>
      </c>
    </row>
    <row r="40" spans="1:12" x14ac:dyDescent="0.2">
      <c r="A40" s="14" t="s">
        <v>24</v>
      </c>
      <c r="B40" s="15">
        <f t="shared" ref="B40:F40" ca="1" si="18">+SUM(B35:B39)</f>
        <v>238.00000000000068</v>
      </c>
      <c r="C40" s="15">
        <f t="shared" ca="1" si="18"/>
        <v>316.00000000000023</v>
      </c>
      <c r="D40" s="15">
        <f t="shared" ca="1" si="18"/>
        <v>221.99896518000128</v>
      </c>
      <c r="E40" s="15">
        <f t="shared" ca="1" si="18"/>
        <v>356.99999999999909</v>
      </c>
      <c r="F40" s="15">
        <f t="shared" ca="1" si="18"/>
        <v>236.99999999999932</v>
      </c>
      <c r="H40" s="15">
        <f t="shared" ca="1" si="14"/>
        <v>15.00103481999804</v>
      </c>
      <c r="I40" s="16">
        <f t="shared" ca="1" si="13"/>
        <v>6.757254389827852E-2</v>
      </c>
    </row>
    <row r="41" spans="1:12" x14ac:dyDescent="0.2">
      <c r="A41" s="3" t="s">
        <v>25</v>
      </c>
      <c r="B41" s="9">
        <f ca="1">+B15-4</f>
        <v>-67</v>
      </c>
      <c r="C41" s="9">
        <f ca="1">+C15-10</f>
        <v>-87</v>
      </c>
      <c r="D41" s="9">
        <f ca="1">+D15</f>
        <v>-69</v>
      </c>
      <c r="E41" s="9">
        <f ca="1">+E15</f>
        <v>-101</v>
      </c>
      <c r="F41" s="9">
        <f ca="1">+F15</f>
        <v>-70</v>
      </c>
      <c r="H41" s="9">
        <f t="shared" ca="1" si="14"/>
        <v>-1</v>
      </c>
      <c r="I41" s="13">
        <f t="shared" ca="1" si="13"/>
        <v>-1.4492753623188406E-2</v>
      </c>
    </row>
    <row r="42" spans="1:12" x14ac:dyDescent="0.2">
      <c r="A42" s="14" t="s">
        <v>26</v>
      </c>
      <c r="B42" s="15">
        <f ca="1">+SUM(B40:B41)</f>
        <v>171.00000000000068</v>
      </c>
      <c r="C42" s="15">
        <f t="shared" ref="C42:F42" ca="1" si="19">+SUM(C40:C41)</f>
        <v>229.00000000000023</v>
      </c>
      <c r="D42" s="15">
        <f t="shared" ca="1" si="19"/>
        <v>152.99896518000128</v>
      </c>
      <c r="E42" s="15">
        <f t="shared" ca="1" si="19"/>
        <v>255.99999999999909</v>
      </c>
      <c r="F42" s="15">
        <f t="shared" ca="1" si="19"/>
        <v>166.99999999999932</v>
      </c>
      <c r="H42" s="15">
        <f t="shared" ca="1" si="14"/>
        <v>14.00103481999804</v>
      </c>
      <c r="I42" s="16">
        <f t="shared" ca="1" si="13"/>
        <v>9.1510650438230132E-2</v>
      </c>
    </row>
    <row r="44" spans="1:12" ht="12.75" customHeight="1" x14ac:dyDescent="0.2">
      <c r="A44" s="125" t="s">
        <v>27</v>
      </c>
      <c r="B44" s="125"/>
      <c r="C44" s="125"/>
      <c r="D44" s="125"/>
      <c r="E44" s="125"/>
      <c r="F44" s="125"/>
      <c r="G44" s="125"/>
      <c r="H44" s="125"/>
      <c r="I44" s="125"/>
    </row>
    <row r="45" spans="1:12" x14ac:dyDescent="0.2">
      <c r="A45" s="24"/>
      <c r="B45" s="24"/>
      <c r="C45" s="24"/>
      <c r="D45" s="24"/>
      <c r="E45" s="24"/>
      <c r="F45" s="24"/>
      <c r="G45" s="24"/>
      <c r="H45" s="24"/>
      <c r="I45" s="25"/>
    </row>
    <row r="46" spans="1:12" x14ac:dyDescent="0.2">
      <c r="A46" s="3" t="s">
        <v>28</v>
      </c>
      <c r="B46" s="12">
        <f t="shared" ref="B46:F46" ca="1" si="20">ROUND(B35/B33,3)</f>
        <v>0.26600000000000001</v>
      </c>
      <c r="C46" s="12">
        <f t="shared" ca="1" si="20"/>
        <v>0.317</v>
      </c>
      <c r="D46" s="12">
        <f t="shared" ca="1" si="20"/>
        <v>0.27900000000000003</v>
      </c>
      <c r="E46" s="12">
        <f t="shared" ca="1" si="20"/>
        <v>0.33800000000000002</v>
      </c>
      <c r="F46" s="12">
        <f t="shared" ca="1" si="20"/>
        <v>0.27400000000000002</v>
      </c>
      <c r="H46" s="20">
        <f t="shared" ref="H46:H48" ca="1" si="21">+F46-D46</f>
        <v>-5.0000000000000044E-3</v>
      </c>
      <c r="I46" s="17">
        <f t="shared" ref="I46:I48" ca="1" si="22">+IF(D46&lt;&gt;0,IF(ABS((H46)/D46)&gt;1,"NM ",(H46)/D46*SIGN(D46)),"NM ")</f>
        <v>-1.7921146953405031E-2</v>
      </c>
    </row>
    <row r="47" spans="1:12" x14ac:dyDescent="0.2">
      <c r="A47" s="3" t="s">
        <v>29</v>
      </c>
      <c r="B47" s="12">
        <f ca="1">-ROUND(B41/B40,3)</f>
        <v>0.28199999999999997</v>
      </c>
      <c r="C47" s="12">
        <f t="shared" ref="C47:F47" ca="1" si="23">-ROUND(C41/C40,3)</f>
        <v>0.27500000000000002</v>
      </c>
      <c r="D47" s="12">
        <f t="shared" ca="1" si="23"/>
        <v>0.311</v>
      </c>
      <c r="E47" s="12">
        <f t="shared" ca="1" si="23"/>
        <v>0.28299999999999997</v>
      </c>
      <c r="F47" s="12">
        <f t="shared" ca="1" si="23"/>
        <v>0.29499999999999998</v>
      </c>
      <c r="H47" s="20">
        <f t="shared" ca="1" si="21"/>
        <v>-1.6000000000000014E-2</v>
      </c>
      <c r="I47" s="17">
        <f t="shared" ca="1" si="22"/>
        <v>-5.1446945337620627E-2</v>
      </c>
    </row>
    <row r="48" spans="1:12" x14ac:dyDescent="0.2">
      <c r="A48" s="3" t="s">
        <v>30</v>
      </c>
      <c r="B48" s="21">
        <f ca="1">+ROUND(B42/18.34,1)</f>
        <v>9.3000000000000007</v>
      </c>
      <c r="C48" s="21">
        <f ca="1">+ROUND(C42/18.33,1)</f>
        <v>12.5</v>
      </c>
      <c r="D48" s="21">
        <f ca="1">+ROUND(D42/18.36,1)</f>
        <v>8.3000000000000007</v>
      </c>
      <c r="E48" s="21">
        <f ca="1">+ROUND(E42/18.35,1)</f>
        <v>14</v>
      </c>
      <c r="F48" s="21">
        <f ca="1">+ROUND(F42/18.38,1)</f>
        <v>9.1</v>
      </c>
      <c r="H48" s="21">
        <f t="shared" ca="1" si="21"/>
        <v>0.79999999999999893</v>
      </c>
      <c r="I48" s="13">
        <f t="shared" ca="1" si="22"/>
        <v>9.6385542168674565E-2</v>
      </c>
    </row>
    <row r="49" spans="1:17" x14ac:dyDescent="0.2">
      <c r="I49" s="17"/>
    </row>
    <row r="51" spans="1:17" ht="21" x14ac:dyDescent="0.35">
      <c r="A51" s="4" t="s">
        <v>31</v>
      </c>
      <c r="B51" s="5"/>
      <c r="C51" s="5"/>
      <c r="D51" s="5"/>
      <c r="E51" s="5"/>
      <c r="F51" s="5"/>
      <c r="G51" s="5"/>
      <c r="H51" s="5"/>
      <c r="I51" s="5"/>
    </row>
    <row r="52" spans="1:17" x14ac:dyDescent="0.2">
      <c r="A52" s="26"/>
      <c r="B52" s="26"/>
      <c r="C52" s="26"/>
      <c r="D52" s="26"/>
      <c r="E52" s="26"/>
      <c r="F52" s="26"/>
    </row>
    <row r="53" spans="1:17" ht="12.75" customHeight="1" x14ac:dyDescent="0.2">
      <c r="A53" s="26"/>
      <c r="B53" s="6" t="str">
        <f ca="1">+B$5</f>
        <v>H1 FY18</v>
      </c>
      <c r="C53" s="6" t="str">
        <f t="shared" ref="C53:F53" ca="1" si="24">+C$5</f>
        <v>H2 FY18</v>
      </c>
      <c r="D53" s="6" t="str">
        <f t="shared" ca="1" si="24"/>
        <v>H1 FY19</v>
      </c>
      <c r="E53" s="6" t="str">
        <f t="shared" ca="1" si="24"/>
        <v>H2 FY19</v>
      </c>
      <c r="F53" s="6" t="str">
        <f t="shared" ca="1" si="24"/>
        <v>H1 FY20</v>
      </c>
      <c r="H53" s="126" t="str">
        <f ca="1">+D53 &amp; " v " &amp;F53</f>
        <v>H1 FY19 v H1 FY20</v>
      </c>
      <c r="I53" s="126"/>
    </row>
    <row r="54" spans="1:17" x14ac:dyDescent="0.2">
      <c r="A54" s="27"/>
      <c r="B54" s="7" t="s">
        <v>2</v>
      </c>
      <c r="C54" s="7" t="s">
        <v>2</v>
      </c>
      <c r="D54" s="7" t="s">
        <v>2</v>
      </c>
      <c r="E54" s="7" t="s">
        <v>2</v>
      </c>
      <c r="F54" s="7" t="s">
        <v>2</v>
      </c>
      <c r="H54" s="7" t="s">
        <v>2</v>
      </c>
      <c r="I54" s="8" t="s">
        <v>3</v>
      </c>
    </row>
    <row r="55" spans="1:17" x14ac:dyDescent="0.2">
      <c r="A55" s="26" t="s">
        <v>32</v>
      </c>
      <c r="B55" s="28">
        <v>355.99999999999983</v>
      </c>
      <c r="C55" s="28">
        <v>376.00000000000011</v>
      </c>
      <c r="D55" s="28">
        <v>375.99999999999989</v>
      </c>
      <c r="E55" s="28">
        <v>399</v>
      </c>
      <c r="F55" s="28">
        <v>404.99999999999994</v>
      </c>
      <c r="H55" s="10">
        <f t="shared" ref="H55:H64" ca="1" si="25">+F55-D55</f>
        <v>29.000000000000057</v>
      </c>
      <c r="I55" s="11">
        <f t="shared" ref="I55:I64" ca="1" si="26">+IF(D55&lt;&gt;0,IF(ABS((H55)/D55)&gt;1,"NM ",(H55)/D55*SIGN(D55)),"NM ")</f>
        <v>7.7127659574468266E-2</v>
      </c>
    </row>
    <row r="56" spans="1:17" x14ac:dyDescent="0.2">
      <c r="A56" s="26" t="s">
        <v>33</v>
      </c>
      <c r="B56" s="28">
        <v>176</v>
      </c>
      <c r="C56" s="28">
        <v>162.99999999999994</v>
      </c>
      <c r="D56" s="28">
        <v>143.00000000000009</v>
      </c>
      <c r="E56" s="28">
        <v>139</v>
      </c>
      <c r="F56" s="28">
        <v>123.99999999999996</v>
      </c>
      <c r="H56" s="9">
        <f t="shared" ca="1" si="25"/>
        <v>-19.000000000000128</v>
      </c>
      <c r="I56" s="13">
        <f t="shared" ca="1" si="26"/>
        <v>-0.13286713286713367</v>
      </c>
    </row>
    <row r="57" spans="1:17" x14ac:dyDescent="0.2">
      <c r="A57" s="26" t="s">
        <v>34</v>
      </c>
      <c r="B57" s="28">
        <v>158</v>
      </c>
      <c r="C57" s="28">
        <v>156.99999999999997</v>
      </c>
      <c r="D57" s="28">
        <v>168.00000000000006</v>
      </c>
      <c r="E57" s="28">
        <v>175.99999999999997</v>
      </c>
      <c r="F57" s="28">
        <v>175.00000000000006</v>
      </c>
      <c r="H57" s="9">
        <f t="shared" ca="1" si="25"/>
        <v>7</v>
      </c>
      <c r="I57" s="13">
        <f t="shared" ca="1" si="26"/>
        <v>4.166666666666665E-2</v>
      </c>
    </row>
    <row r="58" spans="1:17" x14ac:dyDescent="0.2">
      <c r="A58" s="26" t="s">
        <v>35</v>
      </c>
      <c r="B58" s="28">
        <v>151.99999999999997</v>
      </c>
      <c r="C58" s="28">
        <v>163</v>
      </c>
      <c r="D58" s="28">
        <v>162.99999999999997</v>
      </c>
      <c r="E58" s="28">
        <v>164</v>
      </c>
      <c r="F58" s="28">
        <v>176.00000000000003</v>
      </c>
      <c r="H58" s="9">
        <f t="shared" ca="1" si="25"/>
        <v>13.000000000000057</v>
      </c>
      <c r="I58" s="13">
        <f t="shared" ca="1" si="26"/>
        <v>7.9754601226994223E-2</v>
      </c>
    </row>
    <row r="59" spans="1:17" x14ac:dyDescent="0.2">
      <c r="A59" s="26" t="s">
        <v>36</v>
      </c>
      <c r="B59" s="28">
        <v>17.000000000000028</v>
      </c>
      <c r="C59" s="28">
        <v>23.000000000000028</v>
      </c>
      <c r="D59" s="28">
        <v>17.999999999999972</v>
      </c>
      <c r="E59" s="28">
        <v>24.999999999999972</v>
      </c>
      <c r="F59" s="28">
        <v>21</v>
      </c>
      <c r="H59" s="9">
        <f t="shared" ca="1" si="25"/>
        <v>3.0000000000000284</v>
      </c>
      <c r="I59" s="13">
        <f t="shared" ca="1" si="26"/>
        <v>0.16666666666666852</v>
      </c>
    </row>
    <row r="60" spans="1:17" x14ac:dyDescent="0.2">
      <c r="A60" s="26" t="s">
        <v>37</v>
      </c>
      <c r="B60" s="28">
        <v>67</v>
      </c>
      <c r="C60" s="28">
        <v>74</v>
      </c>
      <c r="D60" s="28">
        <v>66.000000000000028</v>
      </c>
      <c r="E60" s="28">
        <v>66.000000000000014</v>
      </c>
      <c r="F60" s="28">
        <v>65.000000000000028</v>
      </c>
      <c r="H60" s="9">
        <f t="shared" ca="1" si="25"/>
        <v>-1</v>
      </c>
      <c r="I60" s="13">
        <f t="shared" ca="1" si="26"/>
        <v>-1.5151515151515145E-2</v>
      </c>
    </row>
    <row r="61" spans="1:17" x14ac:dyDescent="0.2">
      <c r="A61" s="26" t="s">
        <v>38</v>
      </c>
      <c r="B61" s="28">
        <v>24.999999999999986</v>
      </c>
      <c r="C61" s="28">
        <v>23.999999999999993</v>
      </c>
      <c r="D61" s="28">
        <v>24.998965179999999</v>
      </c>
      <c r="E61" s="28">
        <v>26.000000000000018</v>
      </c>
      <c r="F61" s="28">
        <v>14.999999999999993</v>
      </c>
      <c r="H61" s="9">
        <f t="shared" ca="1" si="25"/>
        <v>-9.9989651800000061</v>
      </c>
      <c r="I61" s="13">
        <f t="shared" ca="1" si="26"/>
        <v>-0.39997516329193938</v>
      </c>
    </row>
    <row r="62" spans="1:17" x14ac:dyDescent="0.2">
      <c r="A62" s="27" t="s">
        <v>39</v>
      </c>
      <c r="B62" s="29">
        <f ca="1">+SUM(B55:B59,B60:B61)</f>
        <v>950.99999999999977</v>
      </c>
      <c r="C62" s="29">
        <f ca="1">+SUM(C55:C59,C60:C61)</f>
        <v>980</v>
      </c>
      <c r="D62" s="29">
        <f ca="1">+SUM(D55:D59,D60:D61)</f>
        <v>958.99896518000003</v>
      </c>
      <c r="E62" s="29">
        <f ca="1">+SUM(E55:E59,E60:E61)</f>
        <v>995</v>
      </c>
      <c r="F62" s="29">
        <f ca="1">+SUM(F55:F59,F60:F61)</f>
        <v>981</v>
      </c>
      <c r="H62" s="30">
        <f t="shared" ca="1" si="25"/>
        <v>22.001034819999973</v>
      </c>
      <c r="I62" s="31">
        <f t="shared" ca="1" si="26"/>
        <v>2.2941666903540894E-2</v>
      </c>
      <c r="Q62" s="9"/>
    </row>
    <row r="63" spans="1:17" x14ac:dyDescent="0.2">
      <c r="A63" s="26" t="s">
        <v>40</v>
      </c>
      <c r="B63" s="28">
        <v>0</v>
      </c>
      <c r="C63" s="28">
        <v>10</v>
      </c>
      <c r="D63" s="28">
        <v>0</v>
      </c>
      <c r="E63" s="28">
        <v>15</v>
      </c>
      <c r="F63" s="28">
        <v>4</v>
      </c>
      <c r="H63" s="9">
        <f t="shared" ca="1" si="25"/>
        <v>4</v>
      </c>
      <c r="I63" s="13" t="str">
        <f t="shared" ca="1" si="26"/>
        <v xml:space="preserve">NM </v>
      </c>
      <c r="Q63" s="9"/>
    </row>
    <row r="64" spans="1:17" x14ac:dyDescent="0.2">
      <c r="A64" s="27" t="s">
        <v>41</v>
      </c>
      <c r="B64" s="29">
        <f ca="1">+SUM(B62:B63)</f>
        <v>950.99999999999977</v>
      </c>
      <c r="C64" s="29">
        <f t="shared" ref="C64:F64" ca="1" si="27">+SUM(C62:C63)</f>
        <v>990</v>
      </c>
      <c r="D64" s="29">
        <f t="shared" ca="1" si="27"/>
        <v>958.99896518000003</v>
      </c>
      <c r="E64" s="29">
        <f t="shared" ca="1" si="27"/>
        <v>1010</v>
      </c>
      <c r="F64" s="29">
        <f t="shared" ca="1" si="27"/>
        <v>985</v>
      </c>
      <c r="H64" s="30">
        <f t="shared" ca="1" si="25"/>
        <v>26.001034819999973</v>
      </c>
      <c r="I64" s="31">
        <f t="shared" ca="1" si="26"/>
        <v>2.711268287460528E-2</v>
      </c>
      <c r="Q64" s="9"/>
    </row>
    <row r="65" spans="1:12" x14ac:dyDescent="0.2">
      <c r="A65" s="32"/>
      <c r="B65" s="32"/>
      <c r="C65" s="32"/>
      <c r="D65" s="32"/>
      <c r="E65" s="32"/>
      <c r="F65" s="32"/>
    </row>
    <row r="66" spans="1:12" ht="21" x14ac:dyDescent="0.35">
      <c r="A66" s="4" t="s">
        <v>42</v>
      </c>
      <c r="B66" s="5"/>
      <c r="C66" s="5"/>
      <c r="D66" s="5"/>
      <c r="E66" s="5"/>
      <c r="F66" s="5"/>
      <c r="G66" s="5"/>
      <c r="H66" s="5"/>
      <c r="I66" s="5"/>
    </row>
    <row r="67" spans="1:12" x14ac:dyDescent="0.2">
      <c r="L67" s="3" t="s">
        <v>43</v>
      </c>
    </row>
    <row r="68" spans="1:12" ht="12.75" customHeight="1" x14ac:dyDescent="0.2">
      <c r="B68" s="6" t="str">
        <f ca="1">+B$5</f>
        <v>H1 FY18</v>
      </c>
      <c r="C68" s="6" t="str">
        <f t="shared" ref="C68:F68" ca="1" si="28">+C$5</f>
        <v>H2 FY18</v>
      </c>
      <c r="D68" s="6" t="str">
        <f t="shared" ca="1" si="28"/>
        <v>H1 FY19</v>
      </c>
      <c r="E68" s="6" t="str">
        <f t="shared" ca="1" si="28"/>
        <v>H2 FY19</v>
      </c>
      <c r="F68" s="6" t="str">
        <f t="shared" ca="1" si="28"/>
        <v>H1 FY20</v>
      </c>
      <c r="H68" s="126" t="str">
        <f ca="1">+D68 &amp; " v " &amp;F68</f>
        <v>H1 FY19 v H1 FY20</v>
      </c>
      <c r="I68" s="126"/>
    </row>
    <row r="69" spans="1:12" x14ac:dyDescent="0.2">
      <c r="B69" s="7" t="s">
        <v>44</v>
      </c>
      <c r="C69" s="7" t="s">
        <v>44</v>
      </c>
      <c r="D69" s="7" t="s">
        <v>44</v>
      </c>
      <c r="E69" s="7" t="s">
        <v>44</v>
      </c>
      <c r="F69" s="7" t="s">
        <v>44</v>
      </c>
      <c r="H69" s="7" t="s">
        <v>44</v>
      </c>
      <c r="I69" s="8" t="s">
        <v>3</v>
      </c>
    </row>
    <row r="70" spans="1:12" x14ac:dyDescent="0.2">
      <c r="A70" s="3" t="s">
        <v>45</v>
      </c>
      <c r="B70" s="9">
        <v>2437</v>
      </c>
      <c r="C70" s="9">
        <v>2458</v>
      </c>
      <c r="D70" s="9">
        <v>2464</v>
      </c>
      <c r="E70" s="9">
        <v>2515</v>
      </c>
      <c r="F70" s="9">
        <v>2500</v>
      </c>
      <c r="H70" s="10">
        <f ca="1">+F70-D70</f>
        <v>36</v>
      </c>
      <c r="I70" s="11">
        <f t="shared" ref="I70" ca="1" si="29">+IF(D70&lt;&gt;0,IF(ABS((H70)/D70)&gt;1,"NM ",(H70)/D70*SIGN(D70)),"NM ")</f>
        <v>1.461038961038961E-2</v>
      </c>
    </row>
    <row r="71" spans="1:12" x14ac:dyDescent="0.2">
      <c r="B71" s="9"/>
      <c r="C71" s="9"/>
      <c r="D71" s="9"/>
      <c r="E71" s="9"/>
      <c r="F71" s="9"/>
      <c r="I71" s="17"/>
    </row>
    <row r="72" spans="1:12" ht="12.75" customHeight="1" x14ac:dyDescent="0.2">
      <c r="A72" s="3" t="s">
        <v>46</v>
      </c>
      <c r="I72" s="17"/>
    </row>
    <row r="73" spans="1:12" ht="12.75" customHeight="1" x14ac:dyDescent="0.2">
      <c r="A73" s="33" t="s">
        <v>47</v>
      </c>
      <c r="B73" s="9">
        <f ca="1">+VceBB!B19</f>
        <v>491</v>
      </c>
      <c r="C73" s="9">
        <f ca="1">+VceBB!C19</f>
        <v>400</v>
      </c>
      <c r="D73" s="9">
        <f ca="1">+VceBB!D19</f>
        <v>356</v>
      </c>
      <c r="E73" s="9">
        <f ca="1">+VceBB!E19</f>
        <v>329</v>
      </c>
      <c r="F73" s="9">
        <f ca="1">+VceBB!F19</f>
        <v>288</v>
      </c>
      <c r="H73" s="9">
        <f t="shared" ref="H73:H76" ca="1" si="30">+F73-D73</f>
        <v>-68</v>
      </c>
      <c r="I73" s="13">
        <f t="shared" ref="I73:I76" ca="1" si="31">+IF(D73&lt;&gt;0,IF(ABS((H73)/D73)&gt;1,"NM ",(H73)/D73*SIGN(D73)),"NM ")</f>
        <v>-0.19101123595505617</v>
      </c>
    </row>
    <row r="74" spans="1:12" ht="12.75" customHeight="1" x14ac:dyDescent="0.2">
      <c r="A74" s="33" t="s">
        <v>48</v>
      </c>
      <c r="B74" s="9">
        <f ca="1">+VceBB!B20</f>
        <v>47</v>
      </c>
      <c r="C74" s="9">
        <f ca="1">+VceBB!C20</f>
        <v>52</v>
      </c>
      <c r="D74" s="9">
        <f ca="1">+VceBB!D20</f>
        <v>57</v>
      </c>
      <c r="E74" s="9">
        <f ca="1">+VceBB!E20</f>
        <v>62</v>
      </c>
      <c r="F74" s="9">
        <f ca="1">+VceBB!F20</f>
        <v>66</v>
      </c>
      <c r="H74" s="9">
        <f t="shared" ca="1" si="30"/>
        <v>9</v>
      </c>
      <c r="I74" s="13">
        <f t="shared" ca="1" si="31"/>
        <v>0.15789473684210525</v>
      </c>
    </row>
    <row r="75" spans="1:12" ht="12.75" customHeight="1" x14ac:dyDescent="0.2">
      <c r="A75" s="33" t="s">
        <v>49</v>
      </c>
      <c r="B75" s="9">
        <f ca="1">+VceBB!B21</f>
        <v>14</v>
      </c>
      <c r="C75" s="9">
        <f ca="1">+VceBB!C21</f>
        <v>14</v>
      </c>
      <c r="D75" s="9">
        <f ca="1">+VceBB!D21</f>
        <v>18</v>
      </c>
      <c r="E75" s="9">
        <f ca="1">+VceBB!E21</f>
        <v>26</v>
      </c>
      <c r="F75" s="9">
        <f ca="1">+VceBB!F21</f>
        <v>26</v>
      </c>
      <c r="H75" s="9">
        <f t="shared" ca="1" si="30"/>
        <v>8</v>
      </c>
      <c r="I75" s="13">
        <f t="shared" ca="1" si="31"/>
        <v>0.44444444444444442</v>
      </c>
    </row>
    <row r="76" spans="1:12" ht="12.75" customHeight="1" x14ac:dyDescent="0.2">
      <c r="B76" s="10">
        <f ca="1">+VceBB!B22</f>
        <v>552</v>
      </c>
      <c r="C76" s="10">
        <f ca="1">+VceBB!C22</f>
        <v>466</v>
      </c>
      <c r="D76" s="10">
        <f ca="1">+VceBB!D22</f>
        <v>431</v>
      </c>
      <c r="E76" s="10">
        <f ca="1">+VceBB!E22</f>
        <v>417</v>
      </c>
      <c r="F76" s="10">
        <f ca="1">+VceBB!F22</f>
        <v>380</v>
      </c>
      <c r="H76" s="10">
        <f t="shared" ca="1" si="30"/>
        <v>-51</v>
      </c>
      <c r="I76" s="11">
        <f t="shared" ca="1" si="31"/>
        <v>-0.11832946635730858</v>
      </c>
    </row>
    <row r="77" spans="1:12" x14ac:dyDescent="0.2">
      <c r="I77" s="17"/>
    </row>
    <row r="78" spans="1:12" x14ac:dyDescent="0.2">
      <c r="A78" s="3" t="s">
        <v>50</v>
      </c>
      <c r="I78" s="17"/>
    </row>
    <row r="79" spans="1:12" x14ac:dyDescent="0.2">
      <c r="A79" s="33" t="s">
        <v>51</v>
      </c>
      <c r="B79" s="9">
        <f ca="1">+VceBB!B46</f>
        <v>384</v>
      </c>
      <c r="C79" s="9">
        <f ca="1">+VceBB!C46</f>
        <v>346</v>
      </c>
      <c r="D79" s="9">
        <f ca="1">+VceBB!D46</f>
        <v>296</v>
      </c>
      <c r="E79" s="9">
        <f ca="1">+VceBB!E46</f>
        <v>249</v>
      </c>
      <c r="F79" s="9">
        <f ca="1">+VceBB!F46</f>
        <v>211</v>
      </c>
      <c r="H79" s="9">
        <f t="shared" ref="H79:H82" ca="1" si="32">+F79-D79</f>
        <v>-85</v>
      </c>
      <c r="I79" s="13">
        <f t="shared" ref="I79:I82" ca="1" si="33">+IF(D79&lt;&gt;0,IF(ABS((H79)/D79)&gt;1,"NM ",(H79)/D79*SIGN(D79)),"NM ")</f>
        <v>-0.28716216216216217</v>
      </c>
    </row>
    <row r="80" spans="1:12" x14ac:dyDescent="0.2">
      <c r="A80" s="33" t="s">
        <v>52</v>
      </c>
      <c r="B80" s="9">
        <f ca="1">+VceBB!B47</f>
        <v>206</v>
      </c>
      <c r="C80" s="9">
        <f ca="1">+VceBB!C47</f>
        <v>238</v>
      </c>
      <c r="D80" s="9">
        <f ca="1">+VceBB!D47</f>
        <v>273</v>
      </c>
      <c r="E80" s="9">
        <f ca="1">+VceBB!E47</f>
        <v>306</v>
      </c>
      <c r="F80" s="9">
        <f ca="1">+VceBB!F47</f>
        <v>340</v>
      </c>
      <c r="H80" s="9">
        <f t="shared" ca="1" si="32"/>
        <v>67</v>
      </c>
      <c r="I80" s="13">
        <f t="shared" ca="1" si="33"/>
        <v>0.24542124542124541</v>
      </c>
    </row>
    <row r="81" spans="1:9" x14ac:dyDescent="0.2">
      <c r="A81" s="33" t="s">
        <v>53</v>
      </c>
      <c r="B81" s="9">
        <f ca="1">+VceBB!B48</f>
        <v>104</v>
      </c>
      <c r="C81" s="9">
        <f ca="1">+VceBB!C48</f>
        <v>116</v>
      </c>
      <c r="D81" s="9">
        <f ca="1">+VceBB!D48</f>
        <v>129</v>
      </c>
      <c r="E81" s="9">
        <f ca="1">+VceBB!E48</f>
        <v>140</v>
      </c>
      <c r="F81" s="9">
        <f ca="1">+VceBB!F48</f>
        <v>141</v>
      </c>
      <c r="H81" s="9">
        <f t="shared" ca="1" si="32"/>
        <v>12</v>
      </c>
      <c r="I81" s="13">
        <f t="shared" ca="1" si="33"/>
        <v>9.3023255813953487E-2</v>
      </c>
    </row>
    <row r="82" spans="1:9" x14ac:dyDescent="0.2">
      <c r="B82" s="10">
        <f ca="1">+SUM(B79:B81)</f>
        <v>694</v>
      </c>
      <c r="C82" s="10">
        <f t="shared" ref="C82:E82" ca="1" si="34">+SUM(C79:C81)</f>
        <v>700</v>
      </c>
      <c r="D82" s="10">
        <f t="shared" ca="1" si="34"/>
        <v>698</v>
      </c>
      <c r="E82" s="10">
        <f t="shared" ca="1" si="34"/>
        <v>695</v>
      </c>
      <c r="F82" s="10">
        <f t="shared" ref="F82" ca="1" si="35">+SUM(F79:F81)</f>
        <v>692</v>
      </c>
      <c r="H82" s="10">
        <f t="shared" ca="1" si="32"/>
        <v>-6</v>
      </c>
      <c r="I82" s="11">
        <f t="shared" ca="1" si="33"/>
        <v>-8.5959885386819486E-3</v>
      </c>
    </row>
    <row r="84" spans="1:9" ht="12.75" customHeight="1" x14ac:dyDescent="0.2">
      <c r="A84" s="125" t="s">
        <v>54</v>
      </c>
      <c r="B84" s="125"/>
      <c r="C84" s="125"/>
      <c r="D84" s="125"/>
      <c r="E84" s="125"/>
      <c r="F84" s="125"/>
      <c r="G84" s="125"/>
      <c r="H84" s="125"/>
      <c r="I84" s="125"/>
    </row>
    <row r="85" spans="1:9" x14ac:dyDescent="0.2">
      <c r="A85" s="125"/>
      <c r="B85" s="125"/>
      <c r="C85" s="125"/>
      <c r="D85" s="125"/>
      <c r="E85" s="125"/>
      <c r="F85" s="125"/>
      <c r="G85" s="125"/>
      <c r="H85" s="125"/>
      <c r="I85" s="125"/>
    </row>
    <row r="86" spans="1:9" ht="15" customHeight="1" x14ac:dyDescent="0.2">
      <c r="A86" s="125"/>
      <c r="B86" s="125"/>
      <c r="C86" s="125"/>
      <c r="D86" s="125"/>
      <c r="E86" s="125"/>
      <c r="F86" s="125"/>
      <c r="G86" s="125"/>
      <c r="H86" s="125"/>
      <c r="I86" s="125"/>
    </row>
    <row r="87" spans="1:9" x14ac:dyDescent="0.2">
      <c r="A87" s="26"/>
      <c r="B87" s="26"/>
      <c r="C87" s="26"/>
      <c r="D87" s="26"/>
      <c r="E87" s="26"/>
      <c r="F87" s="26"/>
    </row>
    <row r="88" spans="1:9" ht="21" x14ac:dyDescent="0.35">
      <c r="A88" s="4" t="s">
        <v>55</v>
      </c>
      <c r="B88" s="5"/>
      <c r="C88" s="5"/>
      <c r="D88" s="5"/>
      <c r="E88" s="5"/>
      <c r="F88" s="5"/>
      <c r="G88" s="5"/>
      <c r="H88" s="5"/>
      <c r="I88" s="5"/>
    </row>
    <row r="90" spans="1:9" ht="12.75" customHeight="1" x14ac:dyDescent="0.2">
      <c r="H90" s="126" t="str">
        <f ca="1">+D91 &amp; " v " &amp;F91</f>
        <v>H1 FY19 v H1 FY20</v>
      </c>
      <c r="I90" s="126"/>
    </row>
    <row r="91" spans="1:9" x14ac:dyDescent="0.2">
      <c r="B91" s="7" t="str">
        <f ca="1">+B$5</f>
        <v>H1 FY18</v>
      </c>
      <c r="C91" s="7" t="str">
        <f t="shared" ref="C91:F91" ca="1" si="36">+C$5</f>
        <v>H2 FY18</v>
      </c>
      <c r="D91" s="7" t="str">
        <f t="shared" ca="1" si="36"/>
        <v>H1 FY19</v>
      </c>
      <c r="E91" s="7" t="str">
        <f t="shared" ca="1" si="36"/>
        <v>H2 FY19</v>
      </c>
      <c r="F91" s="7" t="str">
        <f t="shared" ca="1" si="36"/>
        <v>H1 FY20</v>
      </c>
      <c r="H91" s="7" t="s">
        <v>56</v>
      </c>
      <c r="I91" s="34" t="s">
        <v>3</v>
      </c>
    </row>
    <row r="92" spans="1:9" x14ac:dyDescent="0.2">
      <c r="A92" s="3" t="s">
        <v>57</v>
      </c>
      <c r="B92" s="9">
        <v>5384</v>
      </c>
      <c r="C92" s="9">
        <v>5266</v>
      </c>
      <c r="D92" s="9">
        <v>5107</v>
      </c>
      <c r="E92" s="9">
        <v>5109</v>
      </c>
      <c r="F92" s="9">
        <v>5119</v>
      </c>
      <c r="H92" s="9">
        <f t="shared" ref="H92:H94" ca="1" si="37">+F92-D92</f>
        <v>12</v>
      </c>
      <c r="I92" s="13">
        <f t="shared" ref="I92:I94" ca="1" si="38">+IF(D92&lt;&gt;0,IF(ABS((H92)/D92)&gt;1,"NM ",(H92)/D92*SIGN(D92)),"NM ")</f>
        <v>2.3497160759741531E-3</v>
      </c>
    </row>
    <row r="93" spans="1:9" x14ac:dyDescent="0.2">
      <c r="A93" s="3" t="s">
        <v>58</v>
      </c>
      <c r="B93" s="9">
        <v>230</v>
      </c>
      <c r="C93" s="9">
        <v>241</v>
      </c>
      <c r="D93" s="9">
        <v>212</v>
      </c>
      <c r="E93" s="9">
        <v>167</v>
      </c>
      <c r="F93" s="9">
        <v>200</v>
      </c>
      <c r="H93" s="9">
        <f t="shared" ca="1" si="37"/>
        <v>-12</v>
      </c>
      <c r="I93" s="13">
        <f t="shared" ca="1" si="38"/>
        <v>-5.6603773584905662E-2</v>
      </c>
    </row>
    <row r="94" spans="1:9" x14ac:dyDescent="0.2">
      <c r="A94" s="3" t="s">
        <v>59</v>
      </c>
      <c r="B94" s="10">
        <f ca="1">+SUM(B92:B93)</f>
        <v>5614</v>
      </c>
      <c r="C94" s="10">
        <f t="shared" ref="C94:E94" ca="1" si="39">+SUM(C92:C93)</f>
        <v>5507</v>
      </c>
      <c r="D94" s="10">
        <f t="shared" ca="1" si="39"/>
        <v>5319</v>
      </c>
      <c r="E94" s="10">
        <f t="shared" ca="1" si="39"/>
        <v>5276</v>
      </c>
      <c r="F94" s="10">
        <f t="shared" ref="F94" ca="1" si="40">+SUM(F92:F93)</f>
        <v>5319</v>
      </c>
      <c r="H94" s="10">
        <f t="shared" ca="1" si="37"/>
        <v>0</v>
      </c>
      <c r="I94" s="11">
        <f t="shared" ca="1" si="38"/>
        <v>0</v>
      </c>
    </row>
    <row r="96" spans="1:9" ht="21" x14ac:dyDescent="0.35">
      <c r="A96" s="4" t="s">
        <v>60</v>
      </c>
      <c r="B96" s="5"/>
      <c r="C96" s="5"/>
      <c r="D96" s="5"/>
      <c r="E96" s="5"/>
      <c r="F96" s="5"/>
      <c r="G96" s="5"/>
      <c r="H96" s="5"/>
      <c r="I96" s="5"/>
    </row>
    <row r="98" spans="1:9" ht="12.75" customHeight="1" x14ac:dyDescent="0.2">
      <c r="H98" s="126" t="str">
        <f ca="1">+D99 &amp; " v " &amp;F99</f>
        <v>H1 FY19 v H1 FY20</v>
      </c>
      <c r="I98" s="126"/>
    </row>
    <row r="99" spans="1:9" x14ac:dyDescent="0.2">
      <c r="B99" s="7" t="str">
        <f ca="1">+B$5</f>
        <v>H1 FY18</v>
      </c>
      <c r="C99" s="7" t="str">
        <f t="shared" ref="C99:F99" ca="1" si="41">+C$5</f>
        <v>H2 FY18</v>
      </c>
      <c r="D99" s="7" t="str">
        <f t="shared" ca="1" si="41"/>
        <v>H1 FY19</v>
      </c>
      <c r="E99" s="7" t="str">
        <f t="shared" ca="1" si="41"/>
        <v>H2 FY19</v>
      </c>
      <c r="F99" s="7" t="str">
        <f t="shared" ca="1" si="41"/>
        <v>H1 FY20</v>
      </c>
      <c r="H99" s="7" t="s">
        <v>61</v>
      </c>
      <c r="I99" s="34" t="s">
        <v>3</v>
      </c>
    </row>
    <row r="100" spans="1:9" x14ac:dyDescent="0.2">
      <c r="A100" s="3" t="s">
        <v>62</v>
      </c>
      <c r="B100" s="35">
        <v>11</v>
      </c>
      <c r="C100" s="35">
        <v>11</v>
      </c>
      <c r="D100" s="35">
        <v>11</v>
      </c>
      <c r="E100" s="35">
        <v>11</v>
      </c>
      <c r="F100" s="35">
        <v>12.5</v>
      </c>
      <c r="H100" s="36">
        <f t="shared" ref="H100:H102" ca="1" si="42">+F100-D100</f>
        <v>1.5</v>
      </c>
      <c r="I100" s="13">
        <f t="shared" ref="I100:I102" ca="1" si="43">+IF(D100&lt;&gt;0,IF(ABS((H100)/D100)&gt;1,"NM ",(H100)/D100*SIGN(D100)),"NM ")</f>
        <v>0.13636363636363635</v>
      </c>
    </row>
    <row r="101" spans="1:9" x14ac:dyDescent="0.2">
      <c r="A101" s="3" t="s">
        <v>63</v>
      </c>
      <c r="B101" s="37">
        <v>1.5</v>
      </c>
      <c r="C101" s="37">
        <v>1.5</v>
      </c>
      <c r="D101" s="37">
        <v>1.5</v>
      </c>
      <c r="E101" s="37">
        <v>1.5</v>
      </c>
      <c r="F101" s="37">
        <v>0</v>
      </c>
      <c r="H101" s="38">
        <f t="shared" ca="1" si="42"/>
        <v>-1.5</v>
      </c>
      <c r="I101" s="13">
        <f t="shared" ca="1" si="43"/>
        <v>-1</v>
      </c>
    </row>
    <row r="102" spans="1:9" x14ac:dyDescent="0.2">
      <c r="B102" s="35">
        <v>12.5</v>
      </c>
      <c r="C102" s="35">
        <v>12.5</v>
      </c>
      <c r="D102" s="35">
        <v>12.5</v>
      </c>
      <c r="E102" s="35">
        <v>12.5</v>
      </c>
      <c r="F102" s="35">
        <v>12.5</v>
      </c>
      <c r="H102" s="36">
        <f t="shared" ca="1" si="42"/>
        <v>0</v>
      </c>
      <c r="I102" s="11">
        <f t="shared" ca="1" si="43"/>
        <v>0</v>
      </c>
    </row>
  </sheetData>
  <mergeCells count="9">
    <mergeCell ref="A84:I86"/>
    <mergeCell ref="H90:I90"/>
    <mergeCell ref="H98:I98"/>
    <mergeCell ref="H5:I5"/>
    <mergeCell ref="A28:I29"/>
    <mergeCell ref="H31:I31"/>
    <mergeCell ref="A44:I44"/>
    <mergeCell ref="H53:I53"/>
    <mergeCell ref="H68:I68"/>
  </mergeCells>
  <pageMargins left="0.70866141732283472" right="0.70866141732283472" top="0.74803149606299213" bottom="0.74803149606299213" header="0.31496062992125984" footer="0.31496062992125984"/>
  <pageSetup paperSize="9" scale="96" fitToHeight="0" orientation="portrait" r:id="rId1"/>
  <rowBreaks count="1" manualBreakCount="1">
    <brk id="50"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CB41A-E925-44C2-8078-A2EDD8C2B2C1}">
  <sheetPr>
    <pageSetUpPr fitToPage="1"/>
  </sheetPr>
  <dimension ref="A1:M77"/>
  <sheetViews>
    <sheetView showGridLines="0" zoomScaleNormal="100" zoomScaleSheetLayoutView="100" workbookViewId="0"/>
  </sheetViews>
  <sheetFormatPr defaultColWidth="7.7109375" defaultRowHeight="12.75" x14ac:dyDescent="0.2"/>
  <cols>
    <col min="1" max="1" width="20.5703125" style="3" customWidth="1"/>
    <col min="2" max="2" width="24.7109375" style="3" customWidth="1"/>
    <col min="3" max="7" width="7.7109375" style="3"/>
    <col min="8" max="8" width="1.28515625" style="3" customWidth="1"/>
    <col min="9" max="10" width="8" style="3" customWidth="1"/>
    <col min="11" max="11" width="7.7109375" style="3"/>
    <col min="12" max="12" width="11" style="3" customWidth="1"/>
    <col min="13" max="16384" width="7.7109375" style="3"/>
  </cols>
  <sheetData>
    <row r="1" spans="1:13" ht="28.5" x14ac:dyDescent="0.45">
      <c r="A1" s="1" t="s">
        <v>0</v>
      </c>
      <c r="B1" s="2"/>
      <c r="C1" s="2"/>
      <c r="D1" s="2"/>
      <c r="E1" s="2"/>
      <c r="F1" s="1"/>
      <c r="G1" s="1"/>
      <c r="H1" s="1"/>
      <c r="I1" s="1"/>
      <c r="J1" s="1"/>
    </row>
    <row r="3" spans="1:13" ht="21" x14ac:dyDescent="0.35">
      <c r="A3" s="4" t="s">
        <v>64</v>
      </c>
      <c r="B3" s="5"/>
      <c r="C3" s="5"/>
      <c r="D3" s="5"/>
      <c r="E3" s="5"/>
      <c r="F3" s="5"/>
      <c r="G3" s="5"/>
      <c r="H3" s="5"/>
      <c r="I3" s="5"/>
      <c r="J3" s="5"/>
    </row>
    <row r="4" spans="1:13" ht="6.75" customHeight="1" x14ac:dyDescent="0.2"/>
    <row r="5" spans="1:13" ht="12.75" customHeight="1" x14ac:dyDescent="0.2">
      <c r="C5" s="6" t="str">
        <f t="shared" ref="C5:G5" ca="1" si="0">+C35</f>
        <v>H1 FY18</v>
      </c>
      <c r="D5" s="6" t="str">
        <f t="shared" ca="1" si="0"/>
        <v>H2 FY18</v>
      </c>
      <c r="E5" s="6" t="str">
        <f t="shared" ca="1" si="0"/>
        <v>H1 FY19</v>
      </c>
      <c r="F5" s="6" t="str">
        <f t="shared" ca="1" si="0"/>
        <v>H2 FY19</v>
      </c>
      <c r="G5" s="6" t="str">
        <f t="shared" ca="1" si="0"/>
        <v>H1 FY20</v>
      </c>
      <c r="I5" s="126" t="str">
        <f ca="1">+E5 &amp; " v " &amp;G5</f>
        <v>H1 FY19 v H1 FY20</v>
      </c>
      <c r="J5" s="126"/>
    </row>
    <row r="6" spans="1:13" x14ac:dyDescent="0.2">
      <c r="C6" s="7" t="s">
        <v>2</v>
      </c>
      <c r="D6" s="7" t="s">
        <v>2</v>
      </c>
      <c r="E6" s="7" t="s">
        <v>2</v>
      </c>
      <c r="F6" s="7" t="s">
        <v>2</v>
      </c>
      <c r="G6" s="7" t="s">
        <v>2</v>
      </c>
      <c r="I6" s="7" t="s">
        <v>2</v>
      </c>
      <c r="J6" s="8" t="s">
        <v>3</v>
      </c>
    </row>
    <row r="7" spans="1:13" x14ac:dyDescent="0.2">
      <c r="A7" s="14" t="s">
        <v>65</v>
      </c>
      <c r="I7" s="39"/>
      <c r="J7" s="39"/>
    </row>
    <row r="8" spans="1:13" x14ac:dyDescent="0.2">
      <c r="A8" s="33" t="s">
        <v>32</v>
      </c>
    </row>
    <row r="9" spans="1:13" x14ac:dyDescent="0.2">
      <c r="A9" s="40" t="s">
        <v>66</v>
      </c>
      <c r="C9" s="9">
        <v>394.99999999999989</v>
      </c>
      <c r="D9" s="9">
        <v>400</v>
      </c>
      <c r="E9" s="9">
        <v>403.00000000000011</v>
      </c>
      <c r="F9" s="9">
        <v>413.00000000000006</v>
      </c>
      <c r="G9" s="9">
        <v>425</v>
      </c>
      <c r="I9" s="9">
        <f ca="1">+G9-E9</f>
        <v>21.999999999999886</v>
      </c>
      <c r="J9" s="13">
        <f ca="1">+IF(E9&lt;&gt;0,IF(ABS((I9)/E9)&gt;1,"NM ",(I9)/E9*SIGN(E9)),"NM ")</f>
        <v>5.4590570719602681E-2</v>
      </c>
      <c r="L9" s="41"/>
      <c r="M9" s="41"/>
    </row>
    <row r="10" spans="1:13" x14ac:dyDescent="0.2">
      <c r="A10" s="40" t="s">
        <v>67</v>
      </c>
      <c r="C10" s="42">
        <v>217.99999999999997</v>
      </c>
      <c r="D10" s="42">
        <v>224.00000000000003</v>
      </c>
      <c r="E10" s="42">
        <v>218.99999999999994</v>
      </c>
      <c r="F10" s="42">
        <v>236</v>
      </c>
      <c r="G10" s="42">
        <v>228</v>
      </c>
      <c r="I10" s="42">
        <f t="shared" ref="I10:I11" ca="1" si="1">+G10-E10</f>
        <v>9.0000000000000568</v>
      </c>
      <c r="J10" s="13">
        <f t="shared" ref="J10:J11" ca="1" si="2">+IF(E10&lt;&gt;0,IF(ABS((I10)/E10)&gt;1,"NM ",(I10)/E10*SIGN(E10)),"NM ")</f>
        <v>4.1095890410959172E-2</v>
      </c>
      <c r="L10" s="41"/>
      <c r="M10" s="41"/>
    </row>
    <row r="11" spans="1:13" x14ac:dyDescent="0.2">
      <c r="C11" s="9">
        <f ca="1">+SUM(C9:C10)</f>
        <v>612.99999999999989</v>
      </c>
      <c r="D11" s="9">
        <f t="shared" ref="D11:F11" ca="1" si="3">+SUM(D9:D10)</f>
        <v>624</v>
      </c>
      <c r="E11" s="9">
        <f t="shared" ca="1" si="3"/>
        <v>622</v>
      </c>
      <c r="F11" s="9">
        <f t="shared" ca="1" si="3"/>
        <v>649</v>
      </c>
      <c r="G11" s="9">
        <f t="shared" ref="G11" ca="1" si="4">+SUM(G9:G10)</f>
        <v>653</v>
      </c>
      <c r="I11" s="9">
        <f t="shared" ca="1" si="1"/>
        <v>31</v>
      </c>
      <c r="J11" s="11">
        <f t="shared" ca="1" si="2"/>
        <v>4.9839228295819937E-2</v>
      </c>
      <c r="L11" s="41"/>
      <c r="M11" s="41"/>
    </row>
    <row r="12" spans="1:13" x14ac:dyDescent="0.2">
      <c r="C12" s="9"/>
      <c r="D12" s="9"/>
      <c r="E12" s="9"/>
      <c r="F12" s="9"/>
      <c r="G12" s="9"/>
      <c r="I12" s="9"/>
      <c r="J12" s="17"/>
    </row>
    <row r="13" spans="1:13" x14ac:dyDescent="0.2">
      <c r="A13" s="33" t="s">
        <v>68</v>
      </c>
      <c r="C13" s="9"/>
      <c r="D13" s="9"/>
      <c r="E13" s="9"/>
      <c r="F13" s="9"/>
      <c r="G13" s="9"/>
      <c r="I13" s="9"/>
      <c r="J13" s="17"/>
    </row>
    <row r="14" spans="1:13" x14ac:dyDescent="0.2">
      <c r="A14" s="40" t="s">
        <v>69</v>
      </c>
      <c r="C14" s="9">
        <v>135.99999999999994</v>
      </c>
      <c r="D14" s="9">
        <v>124</v>
      </c>
      <c r="E14" s="9">
        <v>109.00000000000003</v>
      </c>
      <c r="F14" s="9">
        <v>105</v>
      </c>
      <c r="G14" s="9">
        <v>96.999999999999972</v>
      </c>
      <c r="I14" s="9">
        <f t="shared" ref="I14:I17" ca="1" si="5">+G14-E14</f>
        <v>-12.000000000000057</v>
      </c>
      <c r="J14" s="13">
        <f t="shared" ref="J14:J17" ca="1" si="6">+IF(E14&lt;&gt;0,IF(ABS((I14)/E14)&gt;1,"NM ",(I14)/E14*SIGN(E14)),"NM ")</f>
        <v>-0.11009174311926655</v>
      </c>
    </row>
    <row r="15" spans="1:13" x14ac:dyDescent="0.2">
      <c r="A15" s="40" t="s">
        <v>70</v>
      </c>
      <c r="C15" s="9">
        <v>98.000000000000028</v>
      </c>
      <c r="D15" s="9">
        <v>94.999999999999972</v>
      </c>
      <c r="E15" s="9">
        <v>87.000000000000014</v>
      </c>
      <c r="F15" s="9">
        <v>82.999999999999986</v>
      </c>
      <c r="G15" s="9">
        <v>79</v>
      </c>
      <c r="I15" s="9">
        <f t="shared" ca="1" si="5"/>
        <v>-8.0000000000000142</v>
      </c>
      <c r="J15" s="13">
        <f t="shared" ca="1" si="6"/>
        <v>-9.1954022988505899E-2</v>
      </c>
    </row>
    <row r="16" spans="1:13" x14ac:dyDescent="0.2">
      <c r="A16" s="40" t="s">
        <v>71</v>
      </c>
      <c r="C16" s="9">
        <v>33.000000000000007</v>
      </c>
      <c r="D16" s="9">
        <v>32</v>
      </c>
      <c r="E16" s="9">
        <v>29.000000000000007</v>
      </c>
      <c r="F16" s="9">
        <v>28</v>
      </c>
      <c r="G16" s="9">
        <v>23.000000000000004</v>
      </c>
      <c r="I16" s="9">
        <f t="shared" ca="1" si="5"/>
        <v>-6.0000000000000036</v>
      </c>
      <c r="J16" s="13">
        <f t="shared" ca="1" si="6"/>
        <v>-0.20689655172413801</v>
      </c>
    </row>
    <row r="17" spans="1:13" x14ac:dyDescent="0.2">
      <c r="C17" s="10">
        <f t="shared" ref="C17:G17" ca="1" si="7">+SUM(C14:C16)</f>
        <v>267</v>
      </c>
      <c r="D17" s="10">
        <f t="shared" ca="1" si="7"/>
        <v>250.99999999999997</v>
      </c>
      <c r="E17" s="10">
        <f t="shared" ca="1" si="7"/>
        <v>225.00000000000006</v>
      </c>
      <c r="F17" s="10">
        <f t="shared" ca="1" si="7"/>
        <v>216</v>
      </c>
      <c r="G17" s="10">
        <f t="shared" ca="1" si="7"/>
        <v>198.99999999999997</v>
      </c>
      <c r="I17" s="10">
        <f t="shared" ca="1" si="5"/>
        <v>-26.000000000000085</v>
      </c>
      <c r="J17" s="11">
        <f t="shared" ca="1" si="6"/>
        <v>-0.11555555555555591</v>
      </c>
      <c r="L17" s="41"/>
      <c r="M17" s="41"/>
    </row>
    <row r="18" spans="1:13" x14ac:dyDescent="0.2">
      <c r="C18" s="9"/>
      <c r="D18" s="9"/>
      <c r="E18" s="9"/>
      <c r="F18" s="9"/>
      <c r="G18" s="9"/>
      <c r="I18" s="9"/>
      <c r="J18" s="17"/>
    </row>
    <row r="19" spans="1:13" x14ac:dyDescent="0.2">
      <c r="A19" s="33" t="s">
        <v>34</v>
      </c>
      <c r="C19" s="9">
        <v>331</v>
      </c>
      <c r="D19" s="9">
        <v>334</v>
      </c>
      <c r="E19" s="9">
        <v>344.00000000000011</v>
      </c>
      <c r="F19" s="9">
        <v>341</v>
      </c>
      <c r="G19" s="9">
        <v>345.00000000000006</v>
      </c>
      <c r="I19" s="9">
        <f t="shared" ref="I19:I24" ca="1" si="8">+G19-E19</f>
        <v>0.99999999999994316</v>
      </c>
      <c r="J19" s="13">
        <f t="shared" ref="J19:J24" ca="1" si="9">+IF(E19&lt;&gt;0,IF(ABS((I19)/E19)&gt;1,"NM ",(I19)/E19*SIGN(E19)),"NM ")</f>
        <v>2.9069767441858804E-3</v>
      </c>
      <c r="L19" s="41"/>
      <c r="M19" s="41"/>
    </row>
    <row r="20" spans="1:13" x14ac:dyDescent="0.2">
      <c r="A20" s="33" t="s">
        <v>35</v>
      </c>
      <c r="C20" s="9">
        <v>178.99999999999997</v>
      </c>
      <c r="D20" s="9">
        <v>191</v>
      </c>
      <c r="E20" s="9">
        <v>194.99999999999997</v>
      </c>
      <c r="F20" s="9">
        <v>205</v>
      </c>
      <c r="G20" s="9">
        <v>219.00000000000003</v>
      </c>
      <c r="I20" s="9">
        <f t="shared" ca="1" si="8"/>
        <v>24.000000000000057</v>
      </c>
      <c r="J20" s="13">
        <f t="shared" ca="1" si="9"/>
        <v>0.12307692307692339</v>
      </c>
      <c r="L20" s="41"/>
      <c r="M20" s="41"/>
    </row>
    <row r="21" spans="1:13" x14ac:dyDescent="0.2">
      <c r="A21" s="33" t="s">
        <v>36</v>
      </c>
      <c r="C21" s="9">
        <v>184</v>
      </c>
      <c r="D21" s="9">
        <v>173.00000000000003</v>
      </c>
      <c r="E21" s="9">
        <v>190.99999999999997</v>
      </c>
      <c r="F21" s="9">
        <v>173.99999999999997</v>
      </c>
      <c r="G21" s="9">
        <v>208</v>
      </c>
      <c r="I21" s="9">
        <f t="shared" ca="1" si="8"/>
        <v>17.000000000000028</v>
      </c>
      <c r="J21" s="13">
        <f t="shared" ca="1" si="9"/>
        <v>8.9005235602094404E-2</v>
      </c>
      <c r="L21" s="41"/>
      <c r="M21" s="41"/>
    </row>
    <row r="22" spans="1:13" x14ac:dyDescent="0.2">
      <c r="A22" s="33" t="s">
        <v>37</v>
      </c>
      <c r="C22" s="9">
        <v>130</v>
      </c>
      <c r="D22" s="9">
        <v>132</v>
      </c>
      <c r="E22" s="9">
        <v>121.00000000000001</v>
      </c>
      <c r="F22" s="9">
        <v>121</v>
      </c>
      <c r="G22" s="9">
        <v>121.00000000000003</v>
      </c>
      <c r="I22" s="9">
        <f t="shared" ca="1" si="8"/>
        <v>0</v>
      </c>
      <c r="J22" s="13">
        <f t="shared" ca="1" si="9"/>
        <v>0</v>
      </c>
      <c r="L22" s="41"/>
      <c r="M22" s="41"/>
    </row>
    <row r="23" spans="1:13" x14ac:dyDescent="0.2">
      <c r="A23" s="33" t="s">
        <v>72</v>
      </c>
      <c r="C23" s="9">
        <v>57</v>
      </c>
      <c r="D23" s="9">
        <v>57</v>
      </c>
      <c r="E23" s="9">
        <v>55.998965179999992</v>
      </c>
      <c r="F23" s="9">
        <v>58.000000000000014</v>
      </c>
      <c r="G23" s="9">
        <v>75</v>
      </c>
      <c r="I23" s="9">
        <f t="shared" ca="1" si="8"/>
        <v>19.001034820000008</v>
      </c>
      <c r="J23" s="13">
        <f t="shared" ca="1" si="9"/>
        <v>0.33931046330810094</v>
      </c>
      <c r="L23" s="41"/>
      <c r="M23" s="41"/>
    </row>
    <row r="24" spans="1:13" x14ac:dyDescent="0.2">
      <c r="A24" s="14" t="s">
        <v>73</v>
      </c>
      <c r="C24" s="30">
        <f ca="1">C11+C17+SUM(C19:C21,C22:C23)</f>
        <v>1761</v>
      </c>
      <c r="D24" s="30">
        <f ca="1">D11+D17+SUM(D19:D21,D22:D23)</f>
        <v>1762</v>
      </c>
      <c r="E24" s="30">
        <f ca="1">E11+E17+SUM(E19:E21,E22:E23)</f>
        <v>1753.9989651800001</v>
      </c>
      <c r="F24" s="30">
        <f ca="1">F11+F17+SUM(F19:F21,F22:F23)</f>
        <v>1764</v>
      </c>
      <c r="G24" s="30">
        <f ca="1">G11+G17+SUM(G19:G21,G22:G23)</f>
        <v>1820</v>
      </c>
      <c r="I24" s="30">
        <f t="shared" ca="1" si="8"/>
        <v>66.001034819999859</v>
      </c>
      <c r="J24" s="31">
        <f t="shared" ca="1" si="9"/>
        <v>3.762889039859077E-2</v>
      </c>
    </row>
    <row r="25" spans="1:13" x14ac:dyDescent="0.2">
      <c r="C25" s="9"/>
      <c r="D25" s="9"/>
      <c r="E25" s="9"/>
      <c r="F25" s="9"/>
      <c r="G25" s="9"/>
      <c r="I25" s="9"/>
      <c r="J25" s="17"/>
    </row>
    <row r="26" spans="1:13" x14ac:dyDescent="0.2">
      <c r="A26" s="3" t="s">
        <v>40</v>
      </c>
      <c r="C26" s="9">
        <v>0</v>
      </c>
      <c r="D26" s="9">
        <v>10</v>
      </c>
      <c r="E26" s="9">
        <v>0</v>
      </c>
      <c r="F26" s="9">
        <v>15</v>
      </c>
      <c r="G26" s="9">
        <v>4</v>
      </c>
      <c r="I26" s="9">
        <f ca="1">+G26-E26</f>
        <v>4</v>
      </c>
      <c r="J26" s="13" t="str">
        <f ca="1">+IF(E26&lt;&gt;0,IF(ABS((I26)/E26)&gt;1,"NM ",(I26)/E26*SIGN(E26)),"NM ")</f>
        <v xml:space="preserve">NM </v>
      </c>
    </row>
    <row r="27" spans="1:13" x14ac:dyDescent="0.2">
      <c r="C27" s="9"/>
      <c r="D27" s="9"/>
      <c r="E27" s="9"/>
      <c r="F27" s="9"/>
      <c r="G27" s="9"/>
      <c r="I27" s="9"/>
      <c r="J27" s="17"/>
    </row>
    <row r="28" spans="1:13" x14ac:dyDescent="0.2">
      <c r="A28" s="14" t="s">
        <v>74</v>
      </c>
      <c r="C28" s="15">
        <f ca="1">+C24+C26</f>
        <v>1761</v>
      </c>
      <c r="D28" s="15">
        <f t="shared" ref="D28:G28" ca="1" si="10">+D24+D26</f>
        <v>1772</v>
      </c>
      <c r="E28" s="15">
        <f t="shared" ca="1" si="10"/>
        <v>1753.9989651800001</v>
      </c>
      <c r="F28" s="15">
        <f t="shared" ca="1" si="10"/>
        <v>1779</v>
      </c>
      <c r="G28" s="15">
        <f t="shared" ca="1" si="10"/>
        <v>1824</v>
      </c>
      <c r="I28" s="15">
        <f ca="1">+G28-E28</f>
        <v>70.001034819999859</v>
      </c>
      <c r="J28" s="16">
        <f ca="1">+IF(E28&lt;&gt;0,IF(ABS((I28)/E28)&gt;1,"NM ",(I28)/E28*SIGN(E28)),"NM ")</f>
        <v>3.990939345441185E-2</v>
      </c>
      <c r="L28" s="41"/>
    </row>
    <row r="30" spans="1:13" x14ac:dyDescent="0.2">
      <c r="A30" s="3" t="s">
        <v>75</v>
      </c>
    </row>
    <row r="31" spans="1:13" x14ac:dyDescent="0.2">
      <c r="A31" s="3" t="s">
        <v>76</v>
      </c>
    </row>
    <row r="32" spans="1:13" ht="6.75" customHeight="1" x14ac:dyDescent="0.2"/>
    <row r="33" spans="1:12" ht="21" x14ac:dyDescent="0.35">
      <c r="A33" s="4" t="s">
        <v>77</v>
      </c>
      <c r="B33" s="5"/>
      <c r="C33" s="5"/>
      <c r="D33" s="5"/>
      <c r="E33" s="5"/>
      <c r="F33" s="5"/>
      <c r="G33" s="5"/>
      <c r="H33" s="5"/>
      <c r="I33" s="5"/>
      <c r="J33" s="5"/>
    </row>
    <row r="34" spans="1:12" ht="6.75" customHeight="1" x14ac:dyDescent="0.2"/>
    <row r="35" spans="1:12" ht="12.75" customHeight="1" x14ac:dyDescent="0.2">
      <c r="C35" s="6" t="s">
        <v>239</v>
      </c>
      <c r="D35" s="6" t="s">
        <v>240</v>
      </c>
      <c r="E35" s="6" t="s">
        <v>241</v>
      </c>
      <c r="F35" s="6" t="s">
        <v>242</v>
      </c>
      <c r="G35" s="6" t="s">
        <v>243</v>
      </c>
      <c r="I35" s="126" t="str">
        <f ca="1">+E35 &amp; " v " &amp;G35</f>
        <v>H1 FY19 v H1 FY20</v>
      </c>
      <c r="J35" s="126"/>
    </row>
    <row r="36" spans="1:12" x14ac:dyDescent="0.2">
      <c r="A36" s="14" t="s">
        <v>4</v>
      </c>
      <c r="C36" s="7" t="s">
        <v>2</v>
      </c>
      <c r="D36" s="7" t="s">
        <v>2</v>
      </c>
      <c r="E36" s="7" t="s">
        <v>2</v>
      </c>
      <c r="F36" s="7" t="s">
        <v>2</v>
      </c>
      <c r="G36" s="7" t="s">
        <v>2</v>
      </c>
      <c r="I36" s="7" t="s">
        <v>2</v>
      </c>
      <c r="J36" s="8" t="s">
        <v>3</v>
      </c>
    </row>
    <row r="37" spans="1:12" x14ac:dyDescent="0.2">
      <c r="A37" s="3" t="s">
        <v>78</v>
      </c>
      <c r="C37" s="9">
        <v>786</v>
      </c>
      <c r="D37" s="9">
        <v>787</v>
      </c>
      <c r="E37" s="9">
        <v>790</v>
      </c>
      <c r="F37" s="9">
        <v>815</v>
      </c>
      <c r="G37" s="9">
        <v>825</v>
      </c>
      <c r="I37" s="10">
        <f t="shared" ref="I37:I41" ca="1" si="11">+G37-E37</f>
        <v>35</v>
      </c>
      <c r="J37" s="11">
        <f t="shared" ref="J37:J41" ca="1" si="12">+IF(E37&lt;&gt;0,IF(ABS((I37)/E37)&gt;1,"NM ",(I37)/E37*SIGN(E37)),"NM ")</f>
        <v>4.4303797468354431E-2</v>
      </c>
    </row>
    <row r="38" spans="1:12" x14ac:dyDescent="0.2">
      <c r="A38" s="3" t="s">
        <v>79</v>
      </c>
      <c r="C38" s="9">
        <v>866</v>
      </c>
      <c r="D38" s="9">
        <v>866</v>
      </c>
      <c r="E38" s="9">
        <v>867</v>
      </c>
      <c r="F38" s="9">
        <v>857</v>
      </c>
      <c r="G38" s="9">
        <v>913</v>
      </c>
      <c r="I38" s="9">
        <f t="shared" ca="1" si="11"/>
        <v>46</v>
      </c>
      <c r="J38" s="13">
        <f t="shared" ca="1" si="12"/>
        <v>5.3056516724336797E-2</v>
      </c>
    </row>
    <row r="39" spans="1:12" x14ac:dyDescent="0.2">
      <c r="A39" s="3" t="s">
        <v>80</v>
      </c>
      <c r="C39" s="9">
        <v>128</v>
      </c>
      <c r="D39" s="9">
        <v>142</v>
      </c>
      <c r="E39" s="9">
        <v>118</v>
      </c>
      <c r="F39" s="9">
        <v>130</v>
      </c>
      <c r="G39" s="9">
        <v>112</v>
      </c>
      <c r="I39" s="9">
        <f t="shared" ca="1" si="11"/>
        <v>-6</v>
      </c>
      <c r="J39" s="13">
        <f t="shared" ca="1" si="12"/>
        <v>-5.0847457627118647E-2</v>
      </c>
    </row>
    <row r="40" spans="1:12" x14ac:dyDescent="0.2">
      <c r="A40" s="3" t="s">
        <v>81</v>
      </c>
      <c r="C40" s="9">
        <v>-19</v>
      </c>
      <c r="D40" s="9">
        <v>-23</v>
      </c>
      <c r="E40" s="9">
        <v>-21</v>
      </c>
      <c r="F40" s="9">
        <v>-23</v>
      </c>
      <c r="G40" s="9">
        <v>-26</v>
      </c>
      <c r="I40" s="9">
        <f t="shared" ca="1" si="11"/>
        <v>-5</v>
      </c>
      <c r="J40" s="13">
        <f t="shared" ca="1" si="12"/>
        <v>-0.23809523809523808</v>
      </c>
    </row>
    <row r="41" spans="1:12" x14ac:dyDescent="0.2">
      <c r="C41" s="10">
        <f ca="1">+SUM(C37:C40)</f>
        <v>1761</v>
      </c>
      <c r="D41" s="10">
        <f t="shared" ref="D41:F41" ca="1" si="13">+SUM(D37:D40)</f>
        <v>1772</v>
      </c>
      <c r="E41" s="10">
        <f t="shared" ca="1" si="13"/>
        <v>1754</v>
      </c>
      <c r="F41" s="10">
        <f t="shared" ca="1" si="13"/>
        <v>1779</v>
      </c>
      <c r="G41" s="10">
        <f t="shared" ref="G41" ca="1" si="14">+SUM(G37:G40)</f>
        <v>1824</v>
      </c>
      <c r="I41" s="10">
        <f t="shared" ca="1" si="11"/>
        <v>70</v>
      </c>
      <c r="J41" s="11">
        <f t="shared" ca="1" si="12"/>
        <v>3.9908779931584946E-2</v>
      </c>
      <c r="L41" s="9"/>
    </row>
    <row r="42" spans="1:12" ht="6.75" customHeight="1" x14ac:dyDescent="0.2"/>
    <row r="43" spans="1:12" ht="21" x14ac:dyDescent="0.35">
      <c r="A43" s="4" t="s">
        <v>7</v>
      </c>
      <c r="B43" s="5"/>
      <c r="C43" s="5"/>
      <c r="D43" s="5"/>
      <c r="E43" s="5"/>
      <c r="F43" s="5"/>
      <c r="G43" s="5"/>
      <c r="H43" s="5"/>
      <c r="I43" s="5"/>
      <c r="J43" s="5"/>
    </row>
    <row r="44" spans="1:12" ht="6.75" customHeight="1" x14ac:dyDescent="0.2"/>
    <row r="45" spans="1:12" ht="12.75" customHeight="1" x14ac:dyDescent="0.2">
      <c r="C45" s="6" t="s">
        <v>239</v>
      </c>
      <c r="D45" s="6" t="s">
        <v>240</v>
      </c>
      <c r="E45" s="6" t="s">
        <v>241</v>
      </c>
      <c r="F45" s="6" t="s">
        <v>242</v>
      </c>
      <c r="G45" s="6" t="s">
        <v>243</v>
      </c>
      <c r="I45" s="126" t="str">
        <f ca="1">+E45 &amp; " v " &amp;G45</f>
        <v>H1 FY19 v H1 FY20</v>
      </c>
      <c r="J45" s="126"/>
    </row>
    <row r="46" spans="1:12" x14ac:dyDescent="0.2">
      <c r="A46" s="14" t="s">
        <v>7</v>
      </c>
      <c r="C46" s="7" t="s">
        <v>2</v>
      </c>
      <c r="D46" s="7" t="s">
        <v>2</v>
      </c>
      <c r="E46" s="7" t="s">
        <v>2</v>
      </c>
      <c r="F46" s="7" t="s">
        <v>2</v>
      </c>
      <c r="G46" s="7" t="s">
        <v>2</v>
      </c>
      <c r="I46" s="7" t="s">
        <v>2</v>
      </c>
      <c r="J46" s="8" t="s">
        <v>3</v>
      </c>
    </row>
    <row r="47" spans="1:12" x14ac:dyDescent="0.2">
      <c r="A47" s="3" t="s">
        <v>82</v>
      </c>
      <c r="C47" s="9">
        <v>7</v>
      </c>
      <c r="D47" s="9">
        <v>7</v>
      </c>
      <c r="E47" s="9">
        <v>7</v>
      </c>
      <c r="F47" s="9">
        <v>7</v>
      </c>
      <c r="G47" s="9">
        <v>7</v>
      </c>
      <c r="I47" s="9">
        <f t="shared" ref="I47:I49" ca="1" si="15">+G47-E47</f>
        <v>0</v>
      </c>
      <c r="J47" s="11">
        <f t="shared" ref="J47:J49" ca="1" si="16">+IF(E47&lt;&gt;0,IF(ABS((I47)/E47)&gt;1,"NM ",(I47)/E47*SIGN(E47)),"NM ")</f>
        <v>0</v>
      </c>
    </row>
    <row r="48" spans="1:12" x14ac:dyDescent="0.2">
      <c r="A48" s="3" t="s">
        <v>83</v>
      </c>
      <c r="C48" s="9">
        <v>9</v>
      </c>
      <c r="D48" s="9">
        <v>12</v>
      </c>
      <c r="E48" s="9">
        <v>11</v>
      </c>
      <c r="F48" s="9">
        <v>12</v>
      </c>
      <c r="G48" s="9">
        <v>11</v>
      </c>
      <c r="I48" s="9">
        <f t="shared" ca="1" si="15"/>
        <v>0</v>
      </c>
      <c r="J48" s="13">
        <f t="shared" ca="1" si="16"/>
        <v>0</v>
      </c>
    </row>
    <row r="49" spans="1:12" x14ac:dyDescent="0.2">
      <c r="C49" s="10">
        <f t="shared" ref="C49:F49" ca="1" si="17">+SUM(C47:C48)</f>
        <v>16</v>
      </c>
      <c r="D49" s="10">
        <f t="shared" ca="1" si="17"/>
        <v>19</v>
      </c>
      <c r="E49" s="10">
        <f t="shared" ca="1" si="17"/>
        <v>18</v>
      </c>
      <c r="F49" s="10">
        <f t="shared" ca="1" si="17"/>
        <v>19</v>
      </c>
      <c r="G49" s="10">
        <f t="shared" ref="G49" ca="1" si="18">+SUM(G47:G48)</f>
        <v>18</v>
      </c>
      <c r="I49" s="10">
        <f t="shared" ca="1" si="15"/>
        <v>0</v>
      </c>
      <c r="J49" s="11">
        <f t="shared" ca="1" si="16"/>
        <v>0</v>
      </c>
      <c r="L49" s="9"/>
    </row>
    <row r="50" spans="1:12" ht="6.75" customHeight="1" x14ac:dyDescent="0.2"/>
    <row r="51" spans="1:12" ht="21" x14ac:dyDescent="0.35">
      <c r="A51" s="4" t="s">
        <v>10</v>
      </c>
      <c r="B51" s="5"/>
      <c r="C51" s="5"/>
      <c r="D51" s="5"/>
      <c r="E51" s="5"/>
      <c r="F51" s="5"/>
      <c r="G51" s="5"/>
      <c r="H51" s="5"/>
      <c r="I51" s="5"/>
      <c r="J51" s="5"/>
    </row>
    <row r="52" spans="1:12" ht="6.75" customHeight="1" x14ac:dyDescent="0.2"/>
    <row r="53" spans="1:12" ht="12.75" customHeight="1" x14ac:dyDescent="0.2">
      <c r="C53" s="6" t="s">
        <v>239</v>
      </c>
      <c r="D53" s="6" t="s">
        <v>240</v>
      </c>
      <c r="E53" s="6" t="s">
        <v>241</v>
      </c>
      <c r="F53" s="6" t="s">
        <v>242</v>
      </c>
      <c r="G53" s="6" t="s">
        <v>243</v>
      </c>
      <c r="I53" s="126" t="str">
        <f ca="1">+E53 &amp; " v " &amp;G53</f>
        <v>H1 FY19 v H1 FY20</v>
      </c>
      <c r="J53" s="126"/>
    </row>
    <row r="54" spans="1:12" x14ac:dyDescent="0.2">
      <c r="A54" s="14" t="s">
        <v>10</v>
      </c>
      <c r="C54" s="7" t="s">
        <v>2</v>
      </c>
      <c r="D54" s="7" t="s">
        <v>2</v>
      </c>
      <c r="E54" s="7" t="s">
        <v>2</v>
      </c>
      <c r="F54" s="7" t="s">
        <v>2</v>
      </c>
      <c r="G54" s="7" t="s">
        <v>2</v>
      </c>
      <c r="I54" s="7" t="s">
        <v>2</v>
      </c>
      <c r="J54" s="8" t="s">
        <v>3</v>
      </c>
    </row>
    <row r="55" spans="1:12" x14ac:dyDescent="0.2">
      <c r="A55" s="3" t="s">
        <v>84</v>
      </c>
      <c r="C55" s="9">
        <v>28</v>
      </c>
      <c r="D55" s="9">
        <v>22</v>
      </c>
      <c r="E55" s="9">
        <v>0</v>
      </c>
      <c r="F55" s="9">
        <v>15</v>
      </c>
      <c r="G55" s="9">
        <v>0</v>
      </c>
      <c r="I55" s="9">
        <f t="shared" ref="I55:I57" ca="1" si="19">+G55-E55</f>
        <v>0</v>
      </c>
      <c r="J55" s="11" t="str">
        <f t="shared" ref="J55:J57" ca="1" si="20">+IF(E55&lt;&gt;0,IF(ABS((I55)/E55)&gt;1,"NM ",(I55)/E55*SIGN(E55)),"NM ")</f>
        <v xml:space="preserve">NM </v>
      </c>
    </row>
    <row r="56" spans="1:12" x14ac:dyDescent="0.2">
      <c r="A56" s="3" t="s">
        <v>85</v>
      </c>
      <c r="C56" s="9">
        <v>-1</v>
      </c>
      <c r="D56" s="9">
        <v>-2</v>
      </c>
      <c r="E56" s="9">
        <v>0</v>
      </c>
      <c r="F56" s="9">
        <v>-1</v>
      </c>
      <c r="G56" s="9">
        <v>-1</v>
      </c>
      <c r="I56" s="9">
        <f t="shared" ca="1" si="19"/>
        <v>-1</v>
      </c>
      <c r="J56" s="13" t="str">
        <f t="shared" ca="1" si="20"/>
        <v xml:space="preserve">NM </v>
      </c>
    </row>
    <row r="57" spans="1:12" x14ac:dyDescent="0.2">
      <c r="C57" s="10">
        <f t="shared" ref="C57:F57" ca="1" si="21">+SUM(C55:C56)</f>
        <v>27</v>
      </c>
      <c r="D57" s="10">
        <f t="shared" ca="1" si="21"/>
        <v>20</v>
      </c>
      <c r="E57" s="10">
        <f t="shared" ca="1" si="21"/>
        <v>0</v>
      </c>
      <c r="F57" s="10">
        <f t="shared" ca="1" si="21"/>
        <v>14</v>
      </c>
      <c r="G57" s="10">
        <f t="shared" ref="G57" ca="1" si="22">+SUM(G55:G56)</f>
        <v>-1</v>
      </c>
      <c r="I57" s="10">
        <f t="shared" ca="1" si="19"/>
        <v>-1</v>
      </c>
      <c r="J57" s="11" t="str">
        <f t="shared" ca="1" si="20"/>
        <v xml:space="preserve">NM </v>
      </c>
      <c r="L57" s="9"/>
    </row>
    <row r="58" spans="1:12" ht="6.75" customHeight="1" x14ac:dyDescent="0.2"/>
    <row r="59" spans="1:12" ht="21" x14ac:dyDescent="0.35">
      <c r="A59" s="4" t="s">
        <v>86</v>
      </c>
      <c r="B59" s="5"/>
      <c r="C59" s="5"/>
      <c r="D59" s="5"/>
      <c r="E59" s="5"/>
      <c r="F59" s="5"/>
      <c r="G59" s="5"/>
      <c r="H59" s="5"/>
      <c r="I59" s="5"/>
      <c r="J59" s="5"/>
    </row>
    <row r="61" spans="1:12" ht="12.75" customHeight="1" x14ac:dyDescent="0.2">
      <c r="A61" s="125" t="s">
        <v>87</v>
      </c>
      <c r="B61" s="125"/>
      <c r="C61" s="125"/>
      <c r="D61" s="125"/>
      <c r="E61" s="125"/>
      <c r="F61" s="125"/>
      <c r="G61" s="125"/>
      <c r="H61" s="125"/>
      <c r="I61" s="125"/>
      <c r="J61" s="125"/>
    </row>
    <row r="62" spans="1:12" ht="24.75" customHeight="1" x14ac:dyDescent="0.2">
      <c r="A62" s="125"/>
      <c r="B62" s="125"/>
      <c r="C62" s="125"/>
      <c r="D62" s="125"/>
      <c r="E62" s="125"/>
      <c r="F62" s="125"/>
      <c r="G62" s="125"/>
      <c r="H62" s="125"/>
      <c r="I62" s="125"/>
      <c r="J62" s="125"/>
    </row>
    <row r="64" spans="1:12" x14ac:dyDescent="0.2">
      <c r="A64" s="43" t="s">
        <v>88</v>
      </c>
      <c r="B64" s="44" t="s">
        <v>89</v>
      </c>
      <c r="C64" s="44"/>
      <c r="D64" s="43" t="s">
        <v>90</v>
      </c>
      <c r="E64" s="43"/>
      <c r="F64" s="43"/>
      <c r="G64" s="43" t="s">
        <v>91</v>
      </c>
      <c r="H64" s="45"/>
    </row>
    <row r="65" spans="1:10" ht="40.5" customHeight="1" x14ac:dyDescent="0.2">
      <c r="A65" s="46" t="s">
        <v>92</v>
      </c>
      <c r="B65" s="127" t="s">
        <v>93</v>
      </c>
      <c r="C65" s="127"/>
      <c r="D65" s="47" t="s">
        <v>33</v>
      </c>
      <c r="E65" s="47"/>
      <c r="F65" s="47"/>
      <c r="G65" s="48" t="s">
        <v>37</v>
      </c>
      <c r="H65" s="47"/>
      <c r="I65" s="47"/>
      <c r="J65" s="47"/>
    </row>
    <row r="67" spans="1:10" ht="12.75" customHeight="1" x14ac:dyDescent="0.2">
      <c r="A67" s="125"/>
      <c r="B67" s="125"/>
      <c r="C67" s="125"/>
      <c r="D67" s="125"/>
      <c r="E67" s="125"/>
      <c r="F67" s="125"/>
      <c r="G67" s="125"/>
      <c r="H67" s="125"/>
      <c r="I67" s="125"/>
      <c r="J67" s="125"/>
    </row>
    <row r="68" spans="1:10" x14ac:dyDescent="0.2">
      <c r="A68" s="125"/>
      <c r="B68" s="125"/>
      <c r="C68" s="125"/>
      <c r="D68" s="125"/>
      <c r="E68" s="125"/>
      <c r="F68" s="125"/>
      <c r="G68" s="125"/>
      <c r="H68" s="125"/>
      <c r="I68" s="125"/>
      <c r="J68" s="125"/>
    </row>
    <row r="70" spans="1:10" x14ac:dyDescent="0.2">
      <c r="A70" s="49"/>
      <c r="B70" s="49"/>
      <c r="C70" s="50"/>
      <c r="D70" s="50"/>
      <c r="E70" s="50"/>
      <c r="F70" s="50"/>
      <c r="G70" s="50"/>
    </row>
    <row r="71" spans="1:10" x14ac:dyDescent="0.2">
      <c r="A71" s="49"/>
      <c r="B71" s="49"/>
      <c r="C71" s="51"/>
      <c r="D71" s="51"/>
      <c r="E71" s="51"/>
      <c r="F71" s="51"/>
      <c r="G71" s="51"/>
    </row>
    <row r="72" spans="1:10" x14ac:dyDescent="0.2">
      <c r="A72" s="49"/>
      <c r="B72" s="49"/>
      <c r="C72" s="52"/>
      <c r="D72" s="52"/>
      <c r="E72" s="52"/>
      <c r="F72" s="52"/>
      <c r="G72" s="52"/>
    </row>
    <row r="73" spans="1:10" x14ac:dyDescent="0.2">
      <c r="A73" s="49"/>
      <c r="B73" s="49"/>
      <c r="C73" s="52"/>
      <c r="D73" s="52"/>
      <c r="E73" s="52"/>
      <c r="F73" s="52"/>
      <c r="G73" s="52"/>
    </row>
    <row r="74" spans="1:10" x14ac:dyDescent="0.2">
      <c r="A74" s="49"/>
      <c r="B74" s="49"/>
      <c r="C74" s="52"/>
      <c r="D74" s="52"/>
      <c r="E74" s="52"/>
      <c r="F74" s="52"/>
      <c r="G74" s="52"/>
    </row>
    <row r="75" spans="1:10" x14ac:dyDescent="0.2">
      <c r="A75" s="49"/>
      <c r="B75" s="49"/>
      <c r="C75" s="52"/>
      <c r="D75" s="52"/>
      <c r="E75" s="52"/>
      <c r="F75" s="52"/>
      <c r="G75" s="52"/>
    </row>
    <row r="76" spans="1:10" x14ac:dyDescent="0.2">
      <c r="A76" s="49"/>
      <c r="B76" s="49"/>
      <c r="C76" s="52"/>
      <c r="D76" s="52"/>
      <c r="E76" s="52"/>
      <c r="F76" s="52"/>
      <c r="G76" s="52"/>
    </row>
    <row r="77" spans="1:10" x14ac:dyDescent="0.2">
      <c r="A77" s="53"/>
      <c r="B77" s="53"/>
      <c r="C77" s="52"/>
      <c r="D77" s="52"/>
      <c r="E77" s="52"/>
      <c r="F77" s="52"/>
      <c r="G77" s="52"/>
    </row>
  </sheetData>
  <mergeCells count="7">
    <mergeCell ref="A67:J68"/>
    <mergeCell ref="I5:J5"/>
    <mergeCell ref="I35:J35"/>
    <mergeCell ref="I45:J45"/>
    <mergeCell ref="I53:J53"/>
    <mergeCell ref="A61:J62"/>
    <mergeCell ref="B65:C65"/>
  </mergeCells>
  <pageMargins left="0.70866141732283472" right="0.70866141732283472" top="0.74803149606299213" bottom="0.74803149606299213" header="0.31496062992125984" footer="0.31496062992125984"/>
  <pageSetup paperSize="9" scale="96" fitToHeight="0" orientation="portrait" r:id="rId1"/>
  <rowBreaks count="1" manualBreakCount="1">
    <brk id="5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41277-1F0D-4603-9373-1A1A274E8FA5}">
  <sheetPr>
    <pageSetUpPr fitToPage="1"/>
  </sheetPr>
  <dimension ref="A1:L69"/>
  <sheetViews>
    <sheetView showGridLines="0" zoomScaleNormal="100" zoomScaleSheetLayoutView="100" workbookViewId="0"/>
  </sheetViews>
  <sheetFormatPr defaultColWidth="7.7109375" defaultRowHeight="12.75" x14ac:dyDescent="0.2"/>
  <cols>
    <col min="1" max="1" width="45.28515625" style="3" customWidth="1"/>
    <col min="2" max="6" width="7.7109375" style="3"/>
    <col min="7" max="7" width="1.28515625" style="3" customWidth="1"/>
    <col min="8" max="9" width="8" style="3" customWidth="1"/>
    <col min="10" max="11" width="7.7109375" style="3"/>
    <col min="12" max="12" width="11.140625" style="3" customWidth="1"/>
    <col min="13" max="16384" width="7.7109375" style="3"/>
  </cols>
  <sheetData>
    <row r="1" spans="1:12" ht="28.5" x14ac:dyDescent="0.45">
      <c r="A1" s="1" t="s">
        <v>0</v>
      </c>
      <c r="B1" s="2"/>
      <c r="C1" s="2"/>
      <c r="D1" s="2"/>
      <c r="E1" s="2"/>
      <c r="F1" s="2"/>
      <c r="G1" s="1"/>
      <c r="H1" s="1"/>
      <c r="I1" s="1"/>
    </row>
    <row r="3" spans="1:12" ht="21" x14ac:dyDescent="0.35">
      <c r="A3" s="4" t="s">
        <v>94</v>
      </c>
      <c r="B3" s="5"/>
      <c r="C3" s="5"/>
      <c r="D3" s="5"/>
      <c r="E3" s="5"/>
      <c r="F3" s="5"/>
      <c r="G3" s="5"/>
      <c r="H3" s="5"/>
      <c r="I3" s="5"/>
    </row>
    <row r="5" spans="1:12" ht="12.75" customHeight="1" x14ac:dyDescent="0.2">
      <c r="B5" s="6" t="s">
        <v>239</v>
      </c>
      <c r="C5" s="6" t="s">
        <v>240</v>
      </c>
      <c r="D5" s="6" t="s">
        <v>241</v>
      </c>
      <c r="E5" s="6" t="s">
        <v>242</v>
      </c>
      <c r="F5" s="6" t="s">
        <v>243</v>
      </c>
      <c r="G5"/>
      <c r="H5" s="126" t="str">
        <f ca="1">+D5 &amp; " v " &amp;F5</f>
        <v>H1 FY19 v H1 FY20</v>
      </c>
      <c r="I5" s="126"/>
    </row>
    <row r="6" spans="1:12" x14ac:dyDescent="0.2">
      <c r="B6" s="7" t="s">
        <v>2</v>
      </c>
      <c r="C6" s="7" t="s">
        <v>2</v>
      </c>
      <c r="D6" s="7" t="s">
        <v>2</v>
      </c>
      <c r="E6" s="7" t="s">
        <v>2</v>
      </c>
      <c r="F6" s="7" t="s">
        <v>2</v>
      </c>
      <c r="G6"/>
      <c r="H6" s="7" t="s">
        <v>2</v>
      </c>
      <c r="I6" s="8" t="s">
        <v>3</v>
      </c>
    </row>
    <row r="7" spans="1:12" ht="12.75" customHeight="1" x14ac:dyDescent="0.2">
      <c r="A7" s="14" t="s">
        <v>95</v>
      </c>
      <c r="H7" s="39"/>
      <c r="I7" s="39"/>
    </row>
    <row r="8" spans="1:12" x14ac:dyDescent="0.2">
      <c r="A8" s="33" t="s">
        <v>32</v>
      </c>
      <c r="B8" s="9">
        <v>257.00000000000006</v>
      </c>
      <c r="C8" s="9">
        <v>247.99999999999989</v>
      </c>
      <c r="D8" s="9">
        <v>246.00000000000009</v>
      </c>
      <c r="E8" s="9">
        <v>250.00000000000003</v>
      </c>
      <c r="F8" s="9">
        <v>248.00000000000006</v>
      </c>
      <c r="G8"/>
      <c r="H8" s="9">
        <f t="shared" ref="H8:H15" ca="1" si="0">+F8-D8</f>
        <v>1.9999999999999716</v>
      </c>
      <c r="I8" s="13">
        <f t="shared" ref="I8:I15" ca="1" si="1">+IF(D8&lt;&gt;0,IF(ABS((H8)/D8)&gt;1,"NM ",(H8)/D8*SIGN(D8)),"NM ")</f>
        <v>8.1300813008128893E-3</v>
      </c>
      <c r="K8" s="23"/>
      <c r="L8" s="12"/>
    </row>
    <row r="9" spans="1:12" x14ac:dyDescent="0.2">
      <c r="A9" s="33" t="s">
        <v>33</v>
      </c>
      <c r="B9" s="9">
        <v>90.999999999999986</v>
      </c>
      <c r="C9" s="9">
        <v>88.000000000000014</v>
      </c>
      <c r="D9" s="9">
        <v>81.999999999999972</v>
      </c>
      <c r="E9" s="9">
        <v>77</v>
      </c>
      <c r="F9" s="9">
        <v>75.000000000000014</v>
      </c>
      <c r="G9"/>
      <c r="H9" s="9">
        <f t="shared" ca="1" si="0"/>
        <v>-6.9999999999999574</v>
      </c>
      <c r="I9" s="13">
        <f t="shared" ca="1" si="1"/>
        <v>-8.5365853658536092E-2</v>
      </c>
      <c r="K9" s="23"/>
      <c r="L9" s="12"/>
    </row>
    <row r="10" spans="1:12" x14ac:dyDescent="0.2">
      <c r="A10" s="33" t="s">
        <v>34</v>
      </c>
      <c r="B10" s="9">
        <v>173</v>
      </c>
      <c r="C10" s="9">
        <v>177.00000000000003</v>
      </c>
      <c r="D10" s="9">
        <v>176.00000000000006</v>
      </c>
      <c r="E10" s="9">
        <v>165.00000000000003</v>
      </c>
      <c r="F10" s="9">
        <v>170</v>
      </c>
      <c r="G10"/>
      <c r="H10" s="9">
        <f t="shared" ca="1" si="0"/>
        <v>-6.0000000000000568</v>
      </c>
      <c r="I10" s="13">
        <f t="shared" ca="1" si="1"/>
        <v>-3.4090909090909401E-2</v>
      </c>
      <c r="K10" s="23"/>
      <c r="L10" s="12"/>
    </row>
    <row r="11" spans="1:12" x14ac:dyDescent="0.2">
      <c r="A11" s="33" t="s">
        <v>35</v>
      </c>
      <c r="B11" s="9">
        <v>27</v>
      </c>
      <c r="C11" s="9">
        <v>28</v>
      </c>
      <c r="D11" s="9">
        <v>32.000000000000007</v>
      </c>
      <c r="E11" s="9">
        <v>40.999999999999993</v>
      </c>
      <c r="F11" s="9">
        <v>43</v>
      </c>
      <c r="G11"/>
      <c r="H11" s="9">
        <f t="shared" ca="1" si="0"/>
        <v>10.999999999999993</v>
      </c>
      <c r="I11" s="13">
        <f t="shared" ca="1" si="1"/>
        <v>0.34374999999999972</v>
      </c>
      <c r="K11" s="23"/>
      <c r="L11" s="12"/>
    </row>
    <row r="12" spans="1:12" x14ac:dyDescent="0.2">
      <c r="A12" s="33" t="s">
        <v>36</v>
      </c>
      <c r="B12" s="9">
        <v>166.99999999999997</v>
      </c>
      <c r="C12" s="9">
        <v>150</v>
      </c>
      <c r="D12" s="9">
        <v>173</v>
      </c>
      <c r="E12" s="9">
        <v>149</v>
      </c>
      <c r="F12" s="9">
        <v>187</v>
      </c>
      <c r="G12"/>
      <c r="H12" s="9">
        <f t="shared" ca="1" si="0"/>
        <v>14</v>
      </c>
      <c r="I12" s="13">
        <f t="shared" ca="1" si="1"/>
        <v>8.0924855491329481E-2</v>
      </c>
      <c r="K12" s="23"/>
      <c r="L12" s="12"/>
    </row>
    <row r="13" spans="1:12" x14ac:dyDescent="0.2">
      <c r="A13" s="33" t="s">
        <v>37</v>
      </c>
      <c r="B13" s="9">
        <v>62.999999999999993</v>
      </c>
      <c r="C13" s="9">
        <v>57.999999999999993</v>
      </c>
      <c r="D13" s="9">
        <v>54.999999999999993</v>
      </c>
      <c r="E13" s="9">
        <v>54.999999999999986</v>
      </c>
      <c r="F13" s="9">
        <v>56.000000000000007</v>
      </c>
      <c r="G13"/>
      <c r="H13" s="9">
        <f t="shared" ca="1" si="0"/>
        <v>1.0000000000000142</v>
      </c>
      <c r="I13" s="13">
        <f t="shared" ca="1" si="1"/>
        <v>1.8181818181818441E-2</v>
      </c>
      <c r="K13" s="23"/>
      <c r="L13" s="12"/>
    </row>
    <row r="14" spans="1:12" x14ac:dyDescent="0.2">
      <c r="A14" s="33" t="s">
        <v>96</v>
      </c>
      <c r="B14" s="9">
        <v>32.000000000000014</v>
      </c>
      <c r="C14" s="9">
        <v>33.000000000000007</v>
      </c>
      <c r="D14" s="9">
        <v>30.999999999999993</v>
      </c>
      <c r="E14" s="9">
        <v>31.999999999999996</v>
      </c>
      <c r="F14" s="9">
        <v>60.000000000000007</v>
      </c>
      <c r="G14"/>
      <c r="H14" s="9">
        <f t="shared" ca="1" si="0"/>
        <v>29.000000000000014</v>
      </c>
      <c r="I14" s="13">
        <f t="shared" ca="1" si="1"/>
        <v>0.93548387096774266</v>
      </c>
      <c r="K14" s="23"/>
      <c r="L14" s="12"/>
    </row>
    <row r="15" spans="1:12" x14ac:dyDescent="0.2">
      <c r="B15" s="10">
        <f ca="1">+SUM(B8:B12,B13:B14)</f>
        <v>810</v>
      </c>
      <c r="C15" s="10">
        <f ca="1">+SUM(C8:C12,C13:C14)</f>
        <v>781.99999999999989</v>
      </c>
      <c r="D15" s="10">
        <f ca="1">+SUM(D8:D12,D13:D14)</f>
        <v>795.00000000000011</v>
      </c>
      <c r="E15" s="10">
        <f ca="1">+SUM(E8:E12,E13:E14)</f>
        <v>769</v>
      </c>
      <c r="F15" s="10">
        <f ca="1">+SUM(F8:F12,F13:F14)</f>
        <v>839</v>
      </c>
      <c r="G15"/>
      <c r="H15" s="10">
        <f t="shared" ca="1" si="0"/>
        <v>43.999999999999886</v>
      </c>
      <c r="I15" s="11">
        <f t="shared" ca="1" si="1"/>
        <v>5.5345911949685384E-2</v>
      </c>
      <c r="K15" s="23"/>
      <c r="L15" s="12"/>
    </row>
    <row r="16" spans="1:12" x14ac:dyDescent="0.2">
      <c r="I16" s="17"/>
    </row>
    <row r="17" spans="1:12" x14ac:dyDescent="0.2">
      <c r="A17" s="3" t="s">
        <v>97</v>
      </c>
      <c r="B17" s="9">
        <v>276</v>
      </c>
      <c r="C17" s="9">
        <v>237</v>
      </c>
      <c r="D17" s="9">
        <v>250</v>
      </c>
      <c r="E17" s="9">
        <v>225</v>
      </c>
      <c r="F17" s="9">
        <v>267</v>
      </c>
      <c r="G17"/>
      <c r="H17" s="9">
        <f ca="1">+F17-D17</f>
        <v>17</v>
      </c>
      <c r="I17" s="13">
        <f ca="1">+IF(D17&lt;&gt;0,IF(ABS((H17)/D17)&gt;1,"NM ",(H17)/D17*SIGN(D17)),"NM ")</f>
        <v>6.8000000000000005E-2</v>
      </c>
      <c r="K17" s="12"/>
      <c r="L17" s="12"/>
    </row>
    <row r="18" spans="1:12" x14ac:dyDescent="0.2">
      <c r="I18" s="17"/>
    </row>
    <row r="19" spans="1:12" x14ac:dyDescent="0.2">
      <c r="A19" s="14" t="s">
        <v>98</v>
      </c>
      <c r="I19" s="17"/>
    </row>
    <row r="20" spans="1:12" x14ac:dyDescent="0.2">
      <c r="A20" s="54" t="s">
        <v>99</v>
      </c>
      <c r="B20" s="9">
        <v>31</v>
      </c>
      <c r="C20" s="9">
        <v>31</v>
      </c>
      <c r="D20" s="9">
        <v>37</v>
      </c>
      <c r="E20" s="9">
        <v>24</v>
      </c>
      <c r="F20" s="9">
        <v>35</v>
      </c>
      <c r="G20"/>
      <c r="H20" s="9">
        <f t="shared" ref="H20:H28" ca="1" si="2">+F20-D20</f>
        <v>-2</v>
      </c>
      <c r="I20" s="13">
        <f t="shared" ref="I20:I28" ca="1" si="3">+IF(D20&lt;&gt;0,IF(ABS((H20)/D20)&gt;1,"NM ",(H20)/D20*SIGN(D20)),"NM ")</f>
        <v>-5.4054054054054057E-2</v>
      </c>
      <c r="L20" s="12"/>
    </row>
    <row r="21" spans="1:12" x14ac:dyDescent="0.2">
      <c r="A21" s="33" t="s">
        <v>100</v>
      </c>
      <c r="B21" s="9">
        <v>41</v>
      </c>
      <c r="C21" s="9">
        <v>43</v>
      </c>
      <c r="D21" s="9">
        <v>46</v>
      </c>
      <c r="E21" s="9">
        <v>47</v>
      </c>
      <c r="F21" s="9">
        <v>49</v>
      </c>
      <c r="G21"/>
      <c r="H21" s="9">
        <f t="shared" ca="1" si="2"/>
        <v>3</v>
      </c>
      <c r="I21" s="13">
        <f t="shared" ca="1" si="3"/>
        <v>6.5217391304347824E-2</v>
      </c>
      <c r="L21" s="12"/>
    </row>
    <row r="22" spans="1:12" x14ac:dyDescent="0.2">
      <c r="A22" s="33" t="s">
        <v>101</v>
      </c>
      <c r="B22" s="9">
        <v>32</v>
      </c>
      <c r="C22" s="9">
        <v>29</v>
      </c>
      <c r="D22" s="9">
        <v>37</v>
      </c>
      <c r="E22" s="9">
        <v>30</v>
      </c>
      <c r="F22" s="9">
        <v>33</v>
      </c>
      <c r="G22"/>
      <c r="H22" s="9">
        <f t="shared" ca="1" si="2"/>
        <v>-4</v>
      </c>
      <c r="I22" s="13">
        <f t="shared" ca="1" si="3"/>
        <v>-0.10810810810810811</v>
      </c>
      <c r="L22" s="12"/>
    </row>
    <row r="23" spans="1:12" x14ac:dyDescent="0.2">
      <c r="A23" s="33" t="s">
        <v>102</v>
      </c>
      <c r="B23" s="9">
        <v>51</v>
      </c>
      <c r="C23" s="9">
        <v>33</v>
      </c>
      <c r="D23" s="9">
        <v>47</v>
      </c>
      <c r="E23" s="9">
        <v>40</v>
      </c>
      <c r="F23" s="9">
        <v>47</v>
      </c>
      <c r="G23"/>
      <c r="H23" s="9">
        <f t="shared" ca="1" si="2"/>
        <v>0</v>
      </c>
      <c r="I23" s="13">
        <f t="shared" ca="1" si="3"/>
        <v>0</v>
      </c>
      <c r="L23" s="12"/>
    </row>
    <row r="24" spans="1:12" x14ac:dyDescent="0.2">
      <c r="A24" s="33" t="s">
        <v>103</v>
      </c>
      <c r="B24" s="9">
        <v>7</v>
      </c>
      <c r="C24" s="9">
        <v>9</v>
      </c>
      <c r="D24" s="9">
        <v>6</v>
      </c>
      <c r="E24" s="9">
        <v>6</v>
      </c>
      <c r="F24" s="9">
        <v>7</v>
      </c>
      <c r="G24"/>
      <c r="H24" s="9">
        <f t="shared" ca="1" si="2"/>
        <v>1</v>
      </c>
      <c r="I24" s="13">
        <f t="shared" ca="1" si="3"/>
        <v>0.16666666666666666</v>
      </c>
      <c r="L24" s="12"/>
    </row>
    <row r="25" spans="1:12" x14ac:dyDescent="0.2">
      <c r="A25" s="33" t="s">
        <v>104</v>
      </c>
      <c r="B25" s="9">
        <v>1</v>
      </c>
      <c r="C25" s="9">
        <v>6</v>
      </c>
      <c r="D25" s="9">
        <v>5</v>
      </c>
      <c r="E25" s="9">
        <v>-2</v>
      </c>
      <c r="F25" s="9">
        <v>0</v>
      </c>
      <c r="G25"/>
      <c r="H25" s="9">
        <f t="shared" ca="1" si="2"/>
        <v>-5</v>
      </c>
      <c r="I25" s="13">
        <f t="shared" ca="1" si="3"/>
        <v>-1</v>
      </c>
      <c r="L25" s="12"/>
    </row>
    <row r="26" spans="1:12" x14ac:dyDescent="0.2">
      <c r="A26" s="33" t="s">
        <v>105</v>
      </c>
      <c r="B26" s="9">
        <v>13</v>
      </c>
      <c r="C26" s="9">
        <v>36</v>
      </c>
      <c r="D26" s="9">
        <v>0</v>
      </c>
      <c r="E26" s="9">
        <v>0</v>
      </c>
      <c r="F26" s="9">
        <v>0</v>
      </c>
      <c r="G26"/>
      <c r="H26" s="9">
        <f t="shared" ca="1" si="2"/>
        <v>0</v>
      </c>
      <c r="I26" s="13" t="str">
        <f t="shared" ca="1" si="3"/>
        <v xml:space="preserve">NM </v>
      </c>
      <c r="L26" s="12"/>
    </row>
    <row r="27" spans="1:12" x14ac:dyDescent="0.2">
      <c r="A27" s="33" t="s">
        <v>106</v>
      </c>
      <c r="B27" s="42">
        <v>43</v>
      </c>
      <c r="C27" s="42">
        <v>41</v>
      </c>
      <c r="D27" s="42">
        <v>42</v>
      </c>
      <c r="E27" s="42">
        <v>39</v>
      </c>
      <c r="F27" s="42">
        <v>47</v>
      </c>
      <c r="G27"/>
      <c r="H27" s="9">
        <f t="shared" ca="1" si="2"/>
        <v>5</v>
      </c>
      <c r="I27" s="13">
        <f t="shared" ca="1" si="3"/>
        <v>0.11904761904761904</v>
      </c>
      <c r="L27" s="12"/>
    </row>
    <row r="28" spans="1:12" x14ac:dyDescent="0.2">
      <c r="B28" s="9">
        <f ca="1">+SUM(B20:B27)</f>
        <v>219</v>
      </c>
      <c r="C28" s="9">
        <f t="shared" ref="C28:E28" ca="1" si="4">+SUM(C20:C27)</f>
        <v>228</v>
      </c>
      <c r="D28" s="9">
        <f t="shared" ca="1" si="4"/>
        <v>220</v>
      </c>
      <c r="E28" s="9">
        <f t="shared" ca="1" si="4"/>
        <v>184</v>
      </c>
      <c r="F28" s="9">
        <f t="shared" ref="F28" ca="1" si="5">+SUM(F20:F27)</f>
        <v>218</v>
      </c>
      <c r="G28"/>
      <c r="H28" s="10">
        <f t="shared" ca="1" si="2"/>
        <v>-2</v>
      </c>
      <c r="I28" s="11">
        <f t="shared" ca="1" si="3"/>
        <v>-9.0909090909090905E-3</v>
      </c>
      <c r="K28" s="12"/>
      <c r="L28" s="12"/>
    </row>
    <row r="29" spans="1:12" x14ac:dyDescent="0.2">
      <c r="I29" s="17"/>
      <c r="K29" s="9"/>
      <c r="L29" s="12"/>
    </row>
    <row r="30" spans="1:12" x14ac:dyDescent="0.2">
      <c r="A30" s="14" t="s">
        <v>107</v>
      </c>
      <c r="B30" s="15">
        <f ca="1">+B15+B17+B28</f>
        <v>1305</v>
      </c>
      <c r="C30" s="15">
        <f t="shared" ref="C30:F30" ca="1" si="6">+C15+C17+C28</f>
        <v>1247</v>
      </c>
      <c r="D30" s="15">
        <f t="shared" ca="1" si="6"/>
        <v>1265</v>
      </c>
      <c r="E30" s="15">
        <f t="shared" ca="1" si="6"/>
        <v>1178</v>
      </c>
      <c r="F30" s="15">
        <f t="shared" ca="1" si="6"/>
        <v>1324</v>
      </c>
      <c r="H30" s="15">
        <f ca="1">+F30-D30</f>
        <v>59</v>
      </c>
      <c r="I30" s="16">
        <f ca="1">+IF(D30&lt;&gt;0,IF(ABS((H30)/D30)&gt;1,"NM ",(H30)/D30*SIGN(D30)),"NM ")</f>
        <v>4.6640316205533598E-2</v>
      </c>
      <c r="L30" s="12"/>
    </row>
    <row r="31" spans="1:12" x14ac:dyDescent="0.2">
      <c r="I31" s="17"/>
    </row>
    <row r="32" spans="1:12" x14ac:dyDescent="0.2">
      <c r="A32" s="14" t="s">
        <v>8</v>
      </c>
      <c r="I32" s="17"/>
    </row>
    <row r="33" spans="1:9" x14ac:dyDescent="0.2">
      <c r="A33" s="33" t="s">
        <v>108</v>
      </c>
      <c r="B33" s="9">
        <v>25</v>
      </c>
      <c r="C33" s="9">
        <v>28</v>
      </c>
      <c r="D33" s="9">
        <v>27</v>
      </c>
      <c r="E33" s="9">
        <v>32</v>
      </c>
      <c r="F33" s="9">
        <v>31</v>
      </c>
      <c r="G33"/>
      <c r="H33" s="9">
        <f t="shared" ref="H33:H39" ca="1" si="7">+F33-D33</f>
        <v>4</v>
      </c>
      <c r="I33" s="13">
        <f t="shared" ref="I33:I39" ca="1" si="8">+IF(D33&lt;&gt;0,IF(ABS((H33)/D33)&gt;1,"NM ",(H33)/D33*SIGN(D33)),"NM ")</f>
        <v>0.14814814814814814</v>
      </c>
    </row>
    <row r="34" spans="1:9" x14ac:dyDescent="0.2">
      <c r="A34" s="33" t="s">
        <v>109</v>
      </c>
      <c r="B34" s="9">
        <v>0</v>
      </c>
      <c r="C34" s="9">
        <v>0</v>
      </c>
      <c r="D34" s="9">
        <v>0</v>
      </c>
      <c r="E34" s="9">
        <v>0</v>
      </c>
      <c r="F34" s="9">
        <v>1</v>
      </c>
      <c r="G34"/>
      <c r="H34" s="9">
        <f t="shared" ca="1" si="7"/>
        <v>1</v>
      </c>
      <c r="I34" s="13" t="str">
        <f t="shared" ca="1" si="8"/>
        <v xml:space="preserve">NM </v>
      </c>
    </row>
    <row r="35" spans="1:9" x14ac:dyDescent="0.2">
      <c r="A35" s="33" t="s">
        <v>110</v>
      </c>
      <c r="B35" s="9">
        <v>15</v>
      </c>
      <c r="C35" s="9">
        <v>14</v>
      </c>
      <c r="D35" s="9">
        <v>15</v>
      </c>
      <c r="E35" s="9">
        <v>15</v>
      </c>
      <c r="F35" s="9">
        <v>15</v>
      </c>
      <c r="G35"/>
      <c r="H35" s="9">
        <f t="shared" ca="1" si="7"/>
        <v>0</v>
      </c>
      <c r="I35" s="13">
        <f t="shared" ca="1" si="8"/>
        <v>0</v>
      </c>
    </row>
    <row r="36" spans="1:9" x14ac:dyDescent="0.2">
      <c r="A36" s="33" t="s">
        <v>111</v>
      </c>
      <c r="B36" s="9">
        <v>1</v>
      </c>
      <c r="C36" s="9">
        <v>2</v>
      </c>
      <c r="D36" s="9">
        <v>2</v>
      </c>
      <c r="E36" s="9">
        <v>2</v>
      </c>
      <c r="F36" s="9">
        <v>3</v>
      </c>
      <c r="G36"/>
      <c r="H36" s="9">
        <f t="shared" ca="1" si="7"/>
        <v>1</v>
      </c>
      <c r="I36" s="13">
        <f t="shared" ca="1" si="8"/>
        <v>0.5</v>
      </c>
    </row>
    <row r="37" spans="1:9" x14ac:dyDescent="0.2">
      <c r="A37" s="33"/>
      <c r="B37" s="10">
        <f ca="1">+SUM(B33:B36)</f>
        <v>41</v>
      </c>
      <c r="C37" s="10">
        <f t="shared" ref="C37:F37" ca="1" si="9">+SUM(C33:C36)</f>
        <v>44</v>
      </c>
      <c r="D37" s="10">
        <f t="shared" ca="1" si="9"/>
        <v>44</v>
      </c>
      <c r="E37" s="10">
        <f t="shared" ca="1" si="9"/>
        <v>49</v>
      </c>
      <c r="F37" s="10">
        <f t="shared" ca="1" si="9"/>
        <v>50</v>
      </c>
      <c r="G37"/>
      <c r="H37" s="10">
        <f t="shared" ca="1" si="7"/>
        <v>6</v>
      </c>
      <c r="I37" s="11">
        <f t="shared" ca="1" si="8"/>
        <v>0.13636363636363635</v>
      </c>
    </row>
    <row r="38" spans="1:9" x14ac:dyDescent="0.2">
      <c r="A38" s="33" t="s">
        <v>112</v>
      </c>
      <c r="B38" s="9">
        <v>-4</v>
      </c>
      <c r="C38" s="9">
        <v>-4</v>
      </c>
      <c r="D38" s="9">
        <v>-4</v>
      </c>
      <c r="E38" s="9">
        <v>-4</v>
      </c>
      <c r="F38" s="9">
        <v>-4</v>
      </c>
      <c r="G38"/>
      <c r="H38" s="9">
        <f t="shared" ca="1" si="7"/>
        <v>0</v>
      </c>
      <c r="I38" s="13">
        <f t="shared" ca="1" si="8"/>
        <v>0</v>
      </c>
    </row>
    <row r="39" spans="1:9" x14ac:dyDescent="0.2">
      <c r="B39" s="10">
        <f t="shared" ref="B39:F39" ca="1" si="10">+SUM(B37:B38)</f>
        <v>37</v>
      </c>
      <c r="C39" s="10">
        <f t="shared" ca="1" si="10"/>
        <v>40</v>
      </c>
      <c r="D39" s="10">
        <f t="shared" ca="1" si="10"/>
        <v>40</v>
      </c>
      <c r="E39" s="10">
        <f t="shared" ca="1" si="10"/>
        <v>45</v>
      </c>
      <c r="F39" s="10">
        <f t="shared" ca="1" si="10"/>
        <v>46</v>
      </c>
      <c r="G39"/>
      <c r="H39" s="10">
        <f t="shared" ca="1" si="7"/>
        <v>6</v>
      </c>
      <c r="I39" s="11">
        <f t="shared" ca="1" si="8"/>
        <v>0.15</v>
      </c>
    </row>
    <row r="40" spans="1:9" x14ac:dyDescent="0.2">
      <c r="I40" s="17"/>
    </row>
    <row r="41" spans="1:9" x14ac:dyDescent="0.2">
      <c r="A41" s="14" t="s">
        <v>9</v>
      </c>
      <c r="I41" s="17"/>
    </row>
    <row r="42" spans="1:9" x14ac:dyDescent="0.2">
      <c r="A42" s="33" t="s">
        <v>113</v>
      </c>
      <c r="B42" s="9">
        <v>129</v>
      </c>
      <c r="C42" s="9">
        <v>134</v>
      </c>
      <c r="D42" s="9">
        <v>128</v>
      </c>
      <c r="E42" s="9">
        <v>118</v>
      </c>
      <c r="F42" s="9">
        <v>119</v>
      </c>
      <c r="G42"/>
      <c r="H42" s="9">
        <f ca="1">+F42-D42</f>
        <v>-9</v>
      </c>
      <c r="I42" s="13">
        <f ca="1">+IF(D42&lt;&gt;0,IF(ABS((H42)/D42)&gt;1,"NM ",(H42)/D42*SIGN(D42)),"NM ")</f>
        <v>-7.03125E-2</v>
      </c>
    </row>
    <row r="43" spans="1:9" x14ac:dyDescent="0.2">
      <c r="A43" s="33" t="s">
        <v>114</v>
      </c>
      <c r="B43" s="9">
        <v>24</v>
      </c>
      <c r="C43" s="9">
        <v>26</v>
      </c>
      <c r="D43" s="9">
        <v>25</v>
      </c>
      <c r="E43" s="9">
        <v>31</v>
      </c>
      <c r="F43" s="9">
        <v>28</v>
      </c>
      <c r="G43"/>
      <c r="H43" s="9">
        <f ca="1">+F43-D43</f>
        <v>3</v>
      </c>
      <c r="I43" s="13">
        <f ca="1">+IF(D43&lt;&gt;0,IF(ABS((H43)/D43)&gt;1,"NM ",(H43)/D43*SIGN(D43)),"NM ")</f>
        <v>0.12</v>
      </c>
    </row>
    <row r="44" spans="1:9" x14ac:dyDescent="0.2">
      <c r="A44" s="33" t="s">
        <v>115</v>
      </c>
      <c r="B44" s="9">
        <v>8</v>
      </c>
      <c r="C44" s="9">
        <v>8</v>
      </c>
      <c r="D44" s="9">
        <v>9</v>
      </c>
      <c r="E44" s="9">
        <v>9</v>
      </c>
      <c r="F44" s="9">
        <v>15</v>
      </c>
      <c r="G44"/>
      <c r="H44" s="9">
        <f ca="1">+F44-D44</f>
        <v>6</v>
      </c>
      <c r="I44" s="13">
        <f ca="1">+IF(D44&lt;&gt;0,IF(ABS((H44)/D44)&gt;1,"NM ",(H44)/D44*SIGN(D44)),"NM ")</f>
        <v>0.66666666666666663</v>
      </c>
    </row>
    <row r="45" spans="1:9" x14ac:dyDescent="0.2">
      <c r="A45" s="33" t="s">
        <v>116</v>
      </c>
      <c r="B45" s="9">
        <v>76</v>
      </c>
      <c r="C45" s="9">
        <v>76</v>
      </c>
      <c r="D45" s="9">
        <v>83</v>
      </c>
      <c r="E45" s="9">
        <v>74</v>
      </c>
      <c r="F45" s="9">
        <v>72</v>
      </c>
      <c r="G45"/>
      <c r="H45" s="9">
        <f ca="1">+F45-D45</f>
        <v>-11</v>
      </c>
      <c r="I45" s="13">
        <f ca="1">+IF(D45&lt;&gt;0,IF(ABS((H45)/D45)&gt;1,"NM ",(H45)/D45*SIGN(D45)),"NM ")</f>
        <v>-0.13253012048192772</v>
      </c>
    </row>
    <row r="46" spans="1:9" x14ac:dyDescent="0.2">
      <c r="B46" s="10">
        <f ca="1">+SUM(B42:B45)</f>
        <v>237</v>
      </c>
      <c r="C46" s="10">
        <f t="shared" ref="C46:E46" ca="1" si="11">+SUM(C42:C45)</f>
        <v>244</v>
      </c>
      <c r="D46" s="10">
        <f t="shared" ca="1" si="11"/>
        <v>245</v>
      </c>
      <c r="E46" s="10">
        <f t="shared" ca="1" si="11"/>
        <v>232</v>
      </c>
      <c r="F46" s="10">
        <f t="shared" ref="F46" ca="1" si="12">+SUM(F42:F45)</f>
        <v>234</v>
      </c>
      <c r="G46"/>
      <c r="H46" s="10">
        <f ca="1">+F46-D46</f>
        <v>-11</v>
      </c>
      <c r="I46" s="11">
        <f ca="1">+IF(D46&lt;&gt;0,IF(ABS((H46)/D46)&gt;1,"NM ",(H46)/D46*SIGN(D46)),"NM ")</f>
        <v>-4.4897959183673466E-2</v>
      </c>
    </row>
    <row r="47" spans="1:9" x14ac:dyDescent="0.2">
      <c r="B47" s="9"/>
      <c r="C47" s="9"/>
      <c r="D47" s="9"/>
      <c r="E47" s="9"/>
      <c r="F47" s="9"/>
    </row>
    <row r="48" spans="1:9" ht="21" x14ac:dyDescent="0.35">
      <c r="A48" s="4" t="s">
        <v>22</v>
      </c>
      <c r="B48" s="5"/>
      <c r="C48" s="5"/>
      <c r="D48" s="5"/>
      <c r="E48" s="5"/>
      <c r="F48" s="5"/>
      <c r="G48" s="5"/>
      <c r="H48" s="5"/>
      <c r="I48" s="5"/>
    </row>
    <row r="50" spans="1:9" ht="12.75" customHeight="1" x14ac:dyDescent="0.2">
      <c r="B50" s="6" t="s">
        <v>239</v>
      </c>
      <c r="C50" s="6" t="s">
        <v>240</v>
      </c>
      <c r="D50" s="6" t="s">
        <v>241</v>
      </c>
      <c r="E50" s="6" t="s">
        <v>242</v>
      </c>
      <c r="F50" s="6" t="s">
        <v>243</v>
      </c>
      <c r="G50"/>
      <c r="H50" s="126" t="str">
        <f ca="1">+D50 &amp; " v " &amp;F50</f>
        <v>H1 FY19 v H1 FY20</v>
      </c>
      <c r="I50" s="126"/>
    </row>
    <row r="51" spans="1:9" x14ac:dyDescent="0.2">
      <c r="B51" s="7" t="s">
        <v>2</v>
      </c>
      <c r="C51" s="7" t="s">
        <v>2</v>
      </c>
      <c r="D51" s="7" t="s">
        <v>2</v>
      </c>
      <c r="E51" s="7" t="s">
        <v>2</v>
      </c>
      <c r="F51" s="7" t="s">
        <v>2</v>
      </c>
      <c r="G51"/>
      <c r="H51" s="7" t="s">
        <v>2</v>
      </c>
      <c r="I51" s="8" t="s">
        <v>3</v>
      </c>
    </row>
    <row r="52" spans="1:9" x14ac:dyDescent="0.2">
      <c r="A52" s="3" t="s">
        <v>107</v>
      </c>
      <c r="B52" s="9">
        <f t="shared" ref="B52:F52" ca="1" si="13">+B30</f>
        <v>1305</v>
      </c>
      <c r="C52" s="9">
        <f t="shared" ca="1" si="13"/>
        <v>1247</v>
      </c>
      <c r="D52" s="9">
        <f t="shared" ca="1" si="13"/>
        <v>1265</v>
      </c>
      <c r="E52" s="9">
        <f t="shared" ca="1" si="13"/>
        <v>1178</v>
      </c>
      <c r="F52" s="9">
        <f t="shared" ca="1" si="13"/>
        <v>1324</v>
      </c>
      <c r="G52"/>
      <c r="H52" s="10">
        <f ca="1">+F52-D52</f>
        <v>59</v>
      </c>
      <c r="I52" s="11">
        <f ca="1">+IF(D52&lt;&gt;0,IF(ABS((H52)/D52)&gt;1,"NM ",(H52)/D52*SIGN(D52)),"NM ")</f>
        <v>4.6640316205533598E-2</v>
      </c>
    </row>
    <row r="53" spans="1:9" x14ac:dyDescent="0.2">
      <c r="A53" s="3" t="s">
        <v>117</v>
      </c>
      <c r="B53" s="42">
        <f t="shared" ref="B53:F53" ca="1" si="14">-B26</f>
        <v>-13</v>
      </c>
      <c r="C53" s="42">
        <f t="shared" ca="1" si="14"/>
        <v>-36</v>
      </c>
      <c r="D53" s="42">
        <f t="shared" ca="1" si="14"/>
        <v>0</v>
      </c>
      <c r="E53" s="42">
        <f t="shared" ca="1" si="14"/>
        <v>0</v>
      </c>
      <c r="F53" s="42">
        <f t="shared" ca="1" si="14"/>
        <v>0</v>
      </c>
      <c r="G53"/>
      <c r="H53" s="9">
        <f ca="1">+F53-D53</f>
        <v>0</v>
      </c>
      <c r="I53" s="13" t="str">
        <f ca="1">+IF(D53&lt;&gt;0,IF(ABS((H53)/D53)&gt;1,"NM ",(H53)/D53*SIGN(D53)),"NM ")</f>
        <v xml:space="preserve">NM </v>
      </c>
    </row>
    <row r="54" spans="1:9" x14ac:dyDescent="0.2">
      <c r="A54" s="3" t="s">
        <v>22</v>
      </c>
      <c r="B54" s="9">
        <f ca="1">+SUM(B52:B53)</f>
        <v>1292</v>
      </c>
      <c r="C54" s="9">
        <f t="shared" ref="C54:E54" ca="1" si="15">+SUM(C52:C53)</f>
        <v>1211</v>
      </c>
      <c r="D54" s="9">
        <f t="shared" ca="1" si="15"/>
        <v>1265</v>
      </c>
      <c r="E54" s="9">
        <f t="shared" ca="1" si="15"/>
        <v>1178</v>
      </c>
      <c r="F54" s="9">
        <f t="shared" ref="F54" ca="1" si="16">+SUM(F52:F53)</f>
        <v>1324</v>
      </c>
      <c r="G54"/>
      <c r="H54" s="10">
        <f ca="1">+F54-D54</f>
        <v>59</v>
      </c>
      <c r="I54" s="11">
        <f ca="1">+IF(D54&lt;&gt;0,IF(ABS((H54)/D54)&gt;1,"NM ",(H54)/D54*SIGN(D54)),"NM ")</f>
        <v>4.6640316205533598E-2</v>
      </c>
    </row>
    <row r="69" spans="12:12" x14ac:dyDescent="0.2">
      <c r="L69" s="3" t="s">
        <v>43</v>
      </c>
    </row>
  </sheetData>
  <mergeCells count="2">
    <mergeCell ref="H5:I5"/>
    <mergeCell ref="H50:I50"/>
  </mergeCells>
  <pageMargins left="0.70866141732283472" right="0.70866141732283472" top="0.74803149606299213" bottom="0.74803149606299213" header="0.31496062992125984" footer="0.31496062992125984"/>
  <pageSetup paperSize="9" scale="96" fitToHeight="0" orientation="portrait" r:id="rId1"/>
  <rowBreaks count="1" manualBreakCount="1">
    <brk id="5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19526-0829-4359-9661-7330DDF1478E}">
  <sheetPr>
    <pageSetUpPr fitToPage="1"/>
  </sheetPr>
  <dimension ref="A1:P68"/>
  <sheetViews>
    <sheetView showGridLines="0" zoomScaleNormal="100" zoomScaleSheetLayoutView="115" workbookViewId="0"/>
  </sheetViews>
  <sheetFormatPr defaultColWidth="7.7109375" defaultRowHeight="12.75" x14ac:dyDescent="0.2"/>
  <cols>
    <col min="1" max="1" width="45.28515625" style="3" customWidth="1"/>
    <col min="2" max="6" width="7.7109375" style="3"/>
    <col min="7" max="7" width="1.28515625" style="3" customWidth="1"/>
    <col min="8" max="9" width="8" style="3" customWidth="1"/>
    <col min="10" max="16384" width="7.7109375" style="3"/>
  </cols>
  <sheetData>
    <row r="1" spans="1:16" ht="28.5" x14ac:dyDescent="0.45">
      <c r="A1" s="1" t="s">
        <v>0</v>
      </c>
      <c r="B1" s="2"/>
      <c r="C1" s="2"/>
      <c r="D1" s="2"/>
      <c r="E1" s="2"/>
      <c r="F1" s="2"/>
      <c r="G1" s="1"/>
      <c r="H1" s="1"/>
      <c r="I1" s="1"/>
    </row>
    <row r="3" spans="1:16" ht="21" x14ac:dyDescent="0.35">
      <c r="A3" s="4" t="s">
        <v>118</v>
      </c>
      <c r="B3" s="5"/>
      <c r="C3" s="5"/>
      <c r="D3" s="5"/>
      <c r="E3" s="5"/>
      <c r="F3" s="5"/>
      <c r="G3" s="5"/>
      <c r="H3" s="5"/>
      <c r="I3" s="5"/>
    </row>
    <row r="5" spans="1:16" ht="12.75" customHeight="1" x14ac:dyDescent="0.2">
      <c r="B5" s="6" t="s">
        <v>239</v>
      </c>
      <c r="C5" s="6" t="s">
        <v>240</v>
      </c>
      <c r="D5" s="6" t="s">
        <v>241</v>
      </c>
      <c r="E5" s="6" t="s">
        <v>242</v>
      </c>
      <c r="F5" s="6" t="s">
        <v>243</v>
      </c>
      <c r="H5" s="126" t="str">
        <f ca="1">+D5 &amp; " v " &amp;F5</f>
        <v>H1 FY19 v H1 FY20</v>
      </c>
      <c r="I5" s="126"/>
    </row>
    <row r="6" spans="1:16" x14ac:dyDescent="0.2">
      <c r="A6" s="14" t="s">
        <v>119</v>
      </c>
      <c r="B6" s="7" t="s">
        <v>2</v>
      </c>
      <c r="C6" s="7" t="s">
        <v>2</v>
      </c>
      <c r="D6" s="7" t="s">
        <v>2</v>
      </c>
      <c r="E6" s="7" t="s">
        <v>2</v>
      </c>
      <c r="F6" s="7" t="s">
        <v>2</v>
      </c>
      <c r="H6" s="7" t="s">
        <v>2</v>
      </c>
      <c r="I6" s="8" t="s">
        <v>3</v>
      </c>
    </row>
    <row r="7" spans="1:16" x14ac:dyDescent="0.2">
      <c r="A7" s="3" t="s">
        <v>120</v>
      </c>
      <c r="B7" s="9">
        <v>388</v>
      </c>
      <c r="C7" s="9">
        <v>395</v>
      </c>
      <c r="D7" s="9">
        <v>398</v>
      </c>
      <c r="E7" s="9">
        <v>409</v>
      </c>
      <c r="F7" s="9">
        <v>421</v>
      </c>
      <c r="H7" s="9">
        <f ca="1">+F7-D7</f>
        <v>23</v>
      </c>
      <c r="I7" s="11">
        <f ca="1">+IF(D7&lt;&gt;0,IF(ABS((H7)/D7)&gt;1,"NM ",(H7)/D7*SIGN(D7)),"NM ")</f>
        <v>5.7788944723618091E-2</v>
      </c>
      <c r="K7" s="9"/>
      <c r="L7" s="9"/>
      <c r="M7" s="9"/>
      <c r="N7" s="9"/>
      <c r="O7" s="9"/>
      <c r="P7" s="9"/>
    </row>
    <row r="8" spans="1:16" ht="12.75" customHeight="1" x14ac:dyDescent="0.2">
      <c r="A8" s="3" t="s">
        <v>121</v>
      </c>
      <c r="B8" s="42">
        <v>208</v>
      </c>
      <c r="C8" s="42">
        <v>210</v>
      </c>
      <c r="D8" s="42">
        <v>206</v>
      </c>
      <c r="E8" s="42">
        <v>224</v>
      </c>
      <c r="F8" s="42">
        <v>216</v>
      </c>
      <c r="H8" s="42">
        <f ca="1">+F8-D8</f>
        <v>10</v>
      </c>
      <c r="I8" s="13">
        <f ca="1">+IF(D8&lt;&gt;0,IF(ABS((H8)/D8)&gt;1,"NM ",(H8)/D8*SIGN(D8)),"NM ")</f>
        <v>4.8543689320388349E-2</v>
      </c>
      <c r="K8" s="9"/>
      <c r="L8" s="9"/>
      <c r="M8" s="9"/>
      <c r="N8" s="9"/>
      <c r="O8" s="9"/>
    </row>
    <row r="9" spans="1:16" x14ac:dyDescent="0.2">
      <c r="B9" s="9">
        <f ca="1">+SUM(B7:B8)</f>
        <v>596</v>
      </c>
      <c r="C9" s="9">
        <f t="shared" ref="C9:E9" ca="1" si="0">+SUM(C7:C8)</f>
        <v>605</v>
      </c>
      <c r="D9" s="9">
        <f t="shared" ca="1" si="0"/>
        <v>604</v>
      </c>
      <c r="E9" s="9">
        <f t="shared" ca="1" si="0"/>
        <v>633</v>
      </c>
      <c r="F9" s="9">
        <f t="shared" ref="F9" ca="1" si="1">+SUM(F7:F8)</f>
        <v>637</v>
      </c>
      <c r="H9" s="9">
        <f ca="1">+F9-D9</f>
        <v>33</v>
      </c>
      <c r="I9" s="11">
        <f ca="1">+IF(D9&lt;&gt;0,IF(ABS((H9)/D9)&gt;1,"NM ",(H9)/D9*SIGN(D9)),"NM ")</f>
        <v>5.4635761589403975E-2</v>
      </c>
      <c r="K9" s="9"/>
      <c r="L9" s="9"/>
      <c r="M9" s="9"/>
      <c r="N9" s="9"/>
      <c r="O9" s="9"/>
    </row>
    <row r="10" spans="1:16" ht="12.75" customHeight="1" x14ac:dyDescent="0.2">
      <c r="A10" s="128" t="s">
        <v>122</v>
      </c>
      <c r="I10" s="13"/>
    </row>
    <row r="11" spans="1:16" ht="12.75" customHeight="1" x14ac:dyDescent="0.2">
      <c r="A11" s="128"/>
      <c r="B11" s="3">
        <v>17</v>
      </c>
      <c r="C11" s="3">
        <v>19</v>
      </c>
      <c r="D11" s="3">
        <v>18</v>
      </c>
      <c r="E11" s="3">
        <v>16</v>
      </c>
      <c r="F11" s="3">
        <v>16</v>
      </c>
      <c r="H11" s="42">
        <f ca="1">+F11-D11</f>
        <v>-2</v>
      </c>
      <c r="I11" s="13">
        <f ca="1">+IF(D11&lt;&gt;0,IF(ABS((H11)/D11)&gt;1,"NM ",(H11)/D11*SIGN(D11)),"NM ")</f>
        <v>-0.1111111111111111</v>
      </c>
    </row>
    <row r="12" spans="1:16" x14ac:dyDescent="0.2">
      <c r="A12" s="14" t="s">
        <v>123</v>
      </c>
      <c r="B12" s="30">
        <f t="shared" ref="B12:F12" ca="1" si="2">+SUM(B9:B11)</f>
        <v>613</v>
      </c>
      <c r="C12" s="30">
        <f t="shared" ca="1" si="2"/>
        <v>624</v>
      </c>
      <c r="D12" s="30">
        <f t="shared" ca="1" si="2"/>
        <v>622</v>
      </c>
      <c r="E12" s="30">
        <f t="shared" ca="1" si="2"/>
        <v>649</v>
      </c>
      <c r="F12" s="30">
        <f t="shared" ca="1" si="2"/>
        <v>653</v>
      </c>
      <c r="H12" s="30">
        <f ca="1">+F12-D12</f>
        <v>31</v>
      </c>
      <c r="I12" s="31">
        <f ca="1">+IF(D12&lt;&gt;0,IF(ABS((H12)/D12)&gt;1,"NM ",(H12)/D12*SIGN(D12)),"NM ")</f>
        <v>4.9839228295819937E-2</v>
      </c>
    </row>
    <row r="13" spans="1:16" ht="6.75" customHeight="1" x14ac:dyDescent="0.2">
      <c r="B13" s="9"/>
      <c r="C13" s="9"/>
      <c r="D13" s="9"/>
      <c r="E13" s="9"/>
      <c r="F13" s="9"/>
      <c r="H13" s="9"/>
      <c r="I13" s="17"/>
    </row>
    <row r="14" spans="1:16" ht="15" x14ac:dyDescent="0.2">
      <c r="A14" s="3" t="s">
        <v>124</v>
      </c>
      <c r="B14" s="9">
        <v>-257.00000000000006</v>
      </c>
      <c r="C14" s="9">
        <v>-247.99999999999989</v>
      </c>
      <c r="D14" s="9">
        <v>-246.00000000000009</v>
      </c>
      <c r="E14" s="9">
        <v>-250.00000000000003</v>
      </c>
      <c r="F14" s="9">
        <v>-248.00000000000006</v>
      </c>
      <c r="H14" s="9">
        <f ca="1">+F14-D14</f>
        <v>-1.9999999999999716</v>
      </c>
      <c r="I14" s="13">
        <f ca="1">+IF(D14&lt;&gt;0,IF(ABS((H14)/D14)&gt;1,"NM ",(H14)/D14*SIGN(D14)),"NM ")</f>
        <v>-8.1300813008128893E-3</v>
      </c>
    </row>
    <row r="15" spans="1:16" ht="6.75" customHeight="1" x14ac:dyDescent="0.2">
      <c r="B15" s="9"/>
      <c r="C15" s="9"/>
      <c r="D15" s="9"/>
      <c r="E15" s="9"/>
      <c r="F15" s="9"/>
      <c r="H15" s="9"/>
      <c r="I15" s="17"/>
    </row>
    <row r="16" spans="1:16" x14ac:dyDescent="0.2">
      <c r="A16" s="14" t="s">
        <v>125</v>
      </c>
      <c r="B16" s="30">
        <f ca="1">+SUM(B12:B14)</f>
        <v>355.99999999999994</v>
      </c>
      <c r="C16" s="30">
        <f t="shared" ref="C16:E16" ca="1" si="3">+SUM(C12:C14)</f>
        <v>376.00000000000011</v>
      </c>
      <c r="D16" s="30">
        <f t="shared" ca="1" si="3"/>
        <v>375.99999999999989</v>
      </c>
      <c r="E16" s="30">
        <f t="shared" ca="1" si="3"/>
        <v>399</v>
      </c>
      <c r="F16" s="30">
        <f t="shared" ref="F16" ca="1" si="4">+SUM(F12:F14)</f>
        <v>404.99999999999994</v>
      </c>
      <c r="H16" s="30">
        <f ca="1">+F16-D16</f>
        <v>29.000000000000057</v>
      </c>
      <c r="I16" s="31">
        <f ca="1">+IF(D16&lt;&gt;0,IF(ABS((H16)/D16)&gt;1,"NM ",(H16)/D16*SIGN(D16)),"NM ")</f>
        <v>7.7127659574468266E-2</v>
      </c>
    </row>
    <row r="17" spans="1:9" x14ac:dyDescent="0.2">
      <c r="A17" s="3" t="s">
        <v>126</v>
      </c>
      <c r="B17" s="12">
        <f ca="1">ROUND(B16/B12,3)</f>
        <v>0.58099999999999996</v>
      </c>
      <c r="C17" s="12">
        <f t="shared" ref="C17:F17" ca="1" si="5">ROUND(C16/C12,3)</f>
        <v>0.60299999999999998</v>
      </c>
      <c r="D17" s="12">
        <f t="shared" ca="1" si="5"/>
        <v>0.60499999999999998</v>
      </c>
      <c r="E17" s="12">
        <f t="shared" ca="1" si="5"/>
        <v>0.61499999999999999</v>
      </c>
      <c r="F17" s="12">
        <f t="shared" ca="1" si="5"/>
        <v>0.62</v>
      </c>
      <c r="H17" s="20">
        <f ca="1">+F17-D17</f>
        <v>1.5000000000000013E-2</v>
      </c>
      <c r="I17" s="13">
        <f ca="1">+IF(D17&lt;&gt;0,IF(ABS((H17)/D17)&gt;1,"NM ",(H17)/D17*SIGN(D17)),"NM ")</f>
        <v>2.4793388429752088E-2</v>
      </c>
    </row>
    <row r="19" spans="1:9" ht="12.75" customHeight="1" x14ac:dyDescent="0.2">
      <c r="B19" s="6" t="s">
        <v>239</v>
      </c>
      <c r="C19" s="6" t="s">
        <v>240</v>
      </c>
      <c r="D19" s="6" t="s">
        <v>241</v>
      </c>
      <c r="E19" s="6" t="s">
        <v>242</v>
      </c>
      <c r="F19" s="6" t="s">
        <v>243</v>
      </c>
      <c r="H19" s="126" t="str">
        <f ca="1">+D19 &amp; " v " &amp;F19</f>
        <v>H1 FY19 v H1 FY20</v>
      </c>
      <c r="I19" s="126"/>
    </row>
    <row r="20" spans="1:9" x14ac:dyDescent="0.2">
      <c r="A20" s="14" t="s">
        <v>127</v>
      </c>
      <c r="B20" s="7" t="s">
        <v>2</v>
      </c>
      <c r="C20" s="7" t="s">
        <v>2</v>
      </c>
      <c r="D20" s="7" t="s">
        <v>2</v>
      </c>
      <c r="E20" s="7" t="s">
        <v>2</v>
      </c>
      <c r="F20" s="7" t="s">
        <v>2</v>
      </c>
      <c r="H20" s="7" t="s">
        <v>2</v>
      </c>
      <c r="I20" s="8" t="s">
        <v>3</v>
      </c>
    </row>
    <row r="21" spans="1:9" x14ac:dyDescent="0.2">
      <c r="A21" s="3" t="s">
        <v>78</v>
      </c>
      <c r="B21" s="3">
        <v>397</v>
      </c>
      <c r="C21" s="3">
        <v>409</v>
      </c>
      <c r="D21" s="3">
        <v>410</v>
      </c>
      <c r="E21" s="3">
        <v>443</v>
      </c>
      <c r="F21" s="3">
        <v>443</v>
      </c>
      <c r="H21" s="10">
        <f ca="1">+F21-D21</f>
        <v>33</v>
      </c>
      <c r="I21" s="11">
        <f ca="1">+IF(D21&lt;&gt;0,IF(ABS((H21)/D21)&gt;1,"NM ",(H21)/D21*SIGN(D21)),"NM ")</f>
        <v>8.0487804878048783E-2</v>
      </c>
    </row>
    <row r="22" spans="1:9" x14ac:dyDescent="0.2">
      <c r="A22" s="3" t="s">
        <v>79</v>
      </c>
      <c r="B22" s="3">
        <v>199</v>
      </c>
      <c r="C22" s="3">
        <v>196</v>
      </c>
      <c r="D22" s="3">
        <v>194</v>
      </c>
      <c r="E22" s="3">
        <v>190</v>
      </c>
      <c r="F22" s="3">
        <v>194</v>
      </c>
      <c r="H22" s="9">
        <f ca="1">+F22-D22</f>
        <v>0</v>
      </c>
      <c r="I22" s="13">
        <f ca="1">+IF(D22&lt;&gt;0,IF(ABS((H22)/D22)&gt;1,"NM ",(H22)/D22*SIGN(D22)),"NM ")</f>
        <v>0</v>
      </c>
    </row>
    <row r="23" spans="1:9" x14ac:dyDescent="0.2">
      <c r="A23" s="3" t="s">
        <v>80</v>
      </c>
      <c r="B23" s="3">
        <v>17</v>
      </c>
      <c r="C23" s="3">
        <v>19</v>
      </c>
      <c r="D23" s="3">
        <v>18</v>
      </c>
      <c r="E23" s="3">
        <v>16</v>
      </c>
      <c r="F23" s="3">
        <v>16</v>
      </c>
      <c r="H23" s="42">
        <f ca="1">+F23-D23</f>
        <v>-2</v>
      </c>
      <c r="I23" s="55">
        <f ca="1">+IF(D23&lt;&gt;0,IF(ABS((H23)/D23)&gt;1,"NM ",(H23)/D23*SIGN(D23)),"NM ")</f>
        <v>-0.1111111111111111</v>
      </c>
    </row>
    <row r="24" spans="1:9" x14ac:dyDescent="0.2">
      <c r="A24" s="14"/>
      <c r="B24" s="30">
        <f t="shared" ref="B24:E24" ca="1" si="6">+SUM(B21:B23)</f>
        <v>613</v>
      </c>
      <c r="C24" s="30">
        <f t="shared" ca="1" si="6"/>
        <v>624</v>
      </c>
      <c r="D24" s="30">
        <f t="shared" ca="1" si="6"/>
        <v>622</v>
      </c>
      <c r="E24" s="30">
        <f t="shared" ca="1" si="6"/>
        <v>649</v>
      </c>
      <c r="F24" s="30">
        <f t="shared" ref="F24" ca="1" si="7">+SUM(F21:F23)</f>
        <v>653</v>
      </c>
      <c r="H24" s="30">
        <f ca="1">+F24-D24</f>
        <v>31</v>
      </c>
      <c r="I24" s="31">
        <f ca="1">+IF(D24&lt;&gt;0,IF(ABS((H24)/D24)&gt;1,"NM ",(H24)/D24*SIGN(D24)),"NM ")</f>
        <v>4.9839228295819937E-2</v>
      </c>
    </row>
    <row r="25" spans="1:9" x14ac:dyDescent="0.2">
      <c r="A25" s="14"/>
      <c r="B25" s="56"/>
      <c r="C25" s="56"/>
      <c r="D25" s="56"/>
      <c r="E25" s="56"/>
      <c r="F25" s="56"/>
      <c r="H25" s="9"/>
      <c r="I25" s="57"/>
    </row>
    <row r="26" spans="1:9" ht="12.75" customHeight="1" x14ac:dyDescent="0.2">
      <c r="A26" s="58" t="s">
        <v>128</v>
      </c>
      <c r="B26" s="6" t="str">
        <f ca="1">+B5</f>
        <v>H1 FY18</v>
      </c>
      <c r="C26" s="6" t="str">
        <f t="shared" ref="C26:F26" ca="1" si="8">+C5</f>
        <v>H2 FY18</v>
      </c>
      <c r="D26" s="6" t="str">
        <f t="shared" ca="1" si="8"/>
        <v>H1 FY19</v>
      </c>
      <c r="E26" s="6" t="str">
        <f t="shared" ca="1" si="8"/>
        <v>H2 FY19</v>
      </c>
      <c r="F26" s="6" t="str">
        <f t="shared" ca="1" si="8"/>
        <v>H1 FY20</v>
      </c>
      <c r="H26" s="126" t="str">
        <f ca="1">+D26 &amp; " v " &amp;F26</f>
        <v>H1 FY19 v H1 FY20</v>
      </c>
      <c r="I26" s="126"/>
    </row>
    <row r="27" spans="1:9" ht="25.5" x14ac:dyDescent="0.2">
      <c r="A27" s="59" t="s">
        <v>129</v>
      </c>
      <c r="B27" s="34" t="s">
        <v>130</v>
      </c>
      <c r="C27" s="34" t="s">
        <v>130</v>
      </c>
      <c r="D27" s="34" t="s">
        <v>130</v>
      </c>
      <c r="E27" s="34" t="s">
        <v>130</v>
      </c>
      <c r="F27" s="34" t="s">
        <v>130</v>
      </c>
      <c r="H27" s="34" t="s">
        <v>130</v>
      </c>
      <c r="I27" s="8" t="s">
        <v>3</v>
      </c>
    </row>
    <row r="28" spans="1:9" x14ac:dyDescent="0.2">
      <c r="A28" s="3" t="s">
        <v>131</v>
      </c>
      <c r="B28" s="22">
        <v>27.579132051503965</v>
      </c>
      <c r="C28" s="22">
        <v>27.24974261333054</v>
      </c>
      <c r="D28" s="22">
        <v>27.560530745245519</v>
      </c>
      <c r="E28" s="22">
        <v>27.574967390004616</v>
      </c>
      <c r="F28" s="22">
        <v>28.479688571082026</v>
      </c>
      <c r="H28" s="60">
        <f ca="1">+F28-D28</f>
        <v>0.91915782583650696</v>
      </c>
      <c r="I28" s="11">
        <f ca="1">+IF(D28&lt;&gt;0,IF(ABS((H28)/D28)&gt;1,"NM ",(H28)/D28*SIGN(D28)),"NM ")</f>
        <v>3.3350512525781868E-2</v>
      </c>
    </row>
    <row r="29" spans="1:9" x14ac:dyDescent="0.2">
      <c r="A29" s="3" t="s">
        <v>132</v>
      </c>
      <c r="B29" s="22">
        <v>44.28996008309278</v>
      </c>
      <c r="C29" s="22">
        <v>43.306833636073492</v>
      </c>
      <c r="D29" s="22">
        <v>42.823777618540056</v>
      </c>
      <c r="E29" s="22">
        <v>42.430933637395057</v>
      </c>
      <c r="F29" s="22">
        <v>42.819716833768446</v>
      </c>
      <c r="H29" s="60">
        <f ca="1">+F29-D29</f>
        <v>-4.0607847716103151E-3</v>
      </c>
      <c r="I29" s="13">
        <f ca="1">+IF(D29&lt;&gt;0,IF(ABS((H29)/D29)&gt;1,"NM ",(H29)/D29*SIGN(D29)),"NM ")</f>
        <v>-9.4825468406417414E-5</v>
      </c>
    </row>
    <row r="30" spans="1:9" x14ac:dyDescent="0.2">
      <c r="A30" s="3" t="s">
        <v>133</v>
      </c>
      <c r="B30" s="22">
        <v>12.202674404772729</v>
      </c>
      <c r="C30" s="22">
        <v>12.131483841245801</v>
      </c>
      <c r="D30" s="22">
        <v>12.291860862742331</v>
      </c>
      <c r="E30" s="22">
        <v>12.658442349004231</v>
      </c>
      <c r="F30" s="22">
        <v>13.283926411952395</v>
      </c>
      <c r="H30" s="60">
        <f ca="1">+F30-D30</f>
        <v>0.99206554921006429</v>
      </c>
      <c r="I30" s="13">
        <f ca="1">+IF(D30&lt;&gt;0,IF(ABS((H30)/D30)&gt;1,"NM ",(H30)/D30*SIGN(D30)),"NM ")</f>
        <v>8.0709142438888062E-2</v>
      </c>
    </row>
    <row r="32" spans="1:9" ht="15" customHeight="1" x14ac:dyDescent="0.2">
      <c r="A32" s="129" t="s">
        <v>134</v>
      </c>
      <c r="B32" s="6" t="str">
        <f ca="1">+B5</f>
        <v>H1 FY18</v>
      </c>
      <c r="C32" s="6" t="str">
        <f t="shared" ref="C32:F32" ca="1" si="9">+C5</f>
        <v>H2 FY18</v>
      </c>
      <c r="D32" s="6" t="str">
        <f t="shared" ca="1" si="9"/>
        <v>H1 FY19</v>
      </c>
      <c r="E32" s="6" t="str">
        <f t="shared" ca="1" si="9"/>
        <v>H2 FY19</v>
      </c>
      <c r="F32" s="6" t="str">
        <f t="shared" ca="1" si="9"/>
        <v>H1 FY20</v>
      </c>
      <c r="H32" s="126" t="str">
        <f ca="1">+D32 &amp; " v " &amp;F32</f>
        <v>H1 FY19 v H1 FY20</v>
      </c>
      <c r="I32" s="126"/>
    </row>
    <row r="33" spans="1:12" x14ac:dyDescent="0.2">
      <c r="A33" s="129"/>
      <c r="B33" s="7" t="s">
        <v>44</v>
      </c>
      <c r="C33" s="7" t="s">
        <v>44</v>
      </c>
      <c r="D33" s="7" t="s">
        <v>44</v>
      </c>
      <c r="E33" s="7" t="s">
        <v>44</v>
      </c>
      <c r="F33" s="7" t="s">
        <v>44</v>
      </c>
      <c r="H33" s="7" t="s">
        <v>44</v>
      </c>
      <c r="I33" s="8" t="s">
        <v>3</v>
      </c>
    </row>
    <row r="34" spans="1:12" x14ac:dyDescent="0.2">
      <c r="A34" s="3" t="s">
        <v>135</v>
      </c>
      <c r="B34" s="9">
        <v>1158</v>
      </c>
      <c r="C34" s="9">
        <v>1189</v>
      </c>
      <c r="D34" s="9">
        <v>1225</v>
      </c>
      <c r="E34" s="9">
        <v>1251</v>
      </c>
      <c r="F34" s="9">
        <v>1287</v>
      </c>
      <c r="H34" s="61">
        <f ca="1">+F34-D34</f>
        <v>62</v>
      </c>
      <c r="I34" s="11">
        <f ca="1">+IF(D34&lt;&gt;0,IF(ABS((H34)/D34)&gt;1,"NM ",(H34)/D34*SIGN(D34)),"NM ")</f>
        <v>5.0612244897959187E-2</v>
      </c>
      <c r="K34" s="9"/>
    </row>
    <row r="35" spans="1:12" x14ac:dyDescent="0.2">
      <c r="A35" s="3" t="s">
        <v>136</v>
      </c>
      <c r="B35" s="9">
        <v>1245</v>
      </c>
      <c r="C35" s="9">
        <v>1236</v>
      </c>
      <c r="D35" s="9">
        <v>1206</v>
      </c>
      <c r="E35" s="9">
        <v>1232</v>
      </c>
      <c r="F35" s="9">
        <v>1181</v>
      </c>
      <c r="H35" s="61">
        <f ca="1">+F35-D35</f>
        <v>-25</v>
      </c>
      <c r="I35" s="13">
        <f ca="1">+IF(D35&lt;&gt;0,IF(ABS((H35)/D35)&gt;1,"NM ",(H35)/D35*SIGN(D35)),"NM ")</f>
        <v>-2.0729684908789386E-2</v>
      </c>
      <c r="K35" s="9"/>
      <c r="L35" s="9"/>
    </row>
    <row r="36" spans="1:12" x14ac:dyDescent="0.2">
      <c r="A36" s="3" t="s">
        <v>137</v>
      </c>
      <c r="B36" s="9">
        <v>4</v>
      </c>
      <c r="C36" s="9">
        <v>4</v>
      </c>
      <c r="D36" s="9">
        <v>4</v>
      </c>
      <c r="E36" s="9">
        <v>4</v>
      </c>
      <c r="F36" s="9">
        <v>4</v>
      </c>
      <c r="H36" s="61">
        <f ca="1">+F36-D36</f>
        <v>0</v>
      </c>
      <c r="I36" s="13">
        <f ca="1">+IF(D36&lt;&gt;0,IF(ABS((H36)/D36)&gt;1,"NM ",(H36)/D36*SIGN(D36)),"NM ")</f>
        <v>0</v>
      </c>
    </row>
    <row r="37" spans="1:12" x14ac:dyDescent="0.2">
      <c r="A37" s="14" t="s">
        <v>138</v>
      </c>
      <c r="B37" s="10">
        <f t="shared" ref="B37:E37" ca="1" si="10">+SUM(B34:B36)</f>
        <v>2407</v>
      </c>
      <c r="C37" s="10">
        <f t="shared" ca="1" si="10"/>
        <v>2429</v>
      </c>
      <c r="D37" s="10">
        <f t="shared" ca="1" si="10"/>
        <v>2435</v>
      </c>
      <c r="E37" s="10">
        <f t="shared" ca="1" si="10"/>
        <v>2487</v>
      </c>
      <c r="F37" s="10">
        <f t="shared" ref="F37" ca="1" si="11">+SUM(F34:F36)</f>
        <v>2472</v>
      </c>
      <c r="H37" s="62">
        <f ca="1">+F37-D37</f>
        <v>37</v>
      </c>
      <c r="I37" s="11">
        <f ca="1">+IF(D37&lt;&gt;0,IF(ABS((H37)/D37)&gt;1,"NM ",(H37)/D37*SIGN(D37)),"NM ")</f>
        <v>1.5195071868583163E-2</v>
      </c>
    </row>
    <row r="38" spans="1:12" x14ac:dyDescent="0.2">
      <c r="D38" s="9"/>
    </row>
    <row r="39" spans="1:12" ht="12.75" customHeight="1" x14ac:dyDescent="0.2">
      <c r="A39" s="3" t="s">
        <v>139</v>
      </c>
    </row>
    <row r="40" spans="1:12" ht="15" x14ac:dyDescent="0.2">
      <c r="A40" s="3" t="s">
        <v>140</v>
      </c>
    </row>
    <row r="41" spans="1:12" ht="15" x14ac:dyDescent="0.2">
      <c r="A41" s="3" t="s">
        <v>141</v>
      </c>
    </row>
    <row r="68" spans="12:12" x14ac:dyDescent="0.2">
      <c r="L68" s="3" t="s">
        <v>43</v>
      </c>
    </row>
  </sheetData>
  <mergeCells count="6">
    <mergeCell ref="H5:I5"/>
    <mergeCell ref="A10:A11"/>
    <mergeCell ref="H19:I19"/>
    <mergeCell ref="H26:I26"/>
    <mergeCell ref="A32:A33"/>
    <mergeCell ref="H32:I32"/>
  </mergeCells>
  <pageMargins left="0.70866141732283472" right="0.70866141732283472" top="0.74803149606299213" bottom="0.74803149606299213" header="0.31496062992125984" footer="0.31496062992125984"/>
  <pageSetup paperSize="9" scale="96"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DC283-3C3B-4408-8BF7-54B6F4A45964}">
  <sheetPr>
    <pageSetUpPr fitToPage="1"/>
  </sheetPr>
  <dimension ref="A1:I58"/>
  <sheetViews>
    <sheetView showGridLines="0" zoomScaleNormal="100" zoomScaleSheetLayoutView="115" workbookViewId="0"/>
  </sheetViews>
  <sheetFormatPr defaultColWidth="7.7109375" defaultRowHeight="12.75" x14ac:dyDescent="0.2"/>
  <cols>
    <col min="1" max="1" width="45.28515625" style="3" customWidth="1"/>
    <col min="2" max="6" width="7.7109375" style="3"/>
    <col min="7" max="7" width="1.28515625" style="3" customWidth="1"/>
    <col min="8" max="8" width="8.85546875" style="3" customWidth="1"/>
    <col min="9" max="9" width="8" style="3" customWidth="1"/>
    <col min="10" max="16384" width="7.7109375" style="3"/>
  </cols>
  <sheetData>
    <row r="1" spans="1:9" ht="28.5" x14ac:dyDescent="0.45">
      <c r="A1" s="1" t="s">
        <v>0</v>
      </c>
      <c r="B1" s="2"/>
      <c r="C1" s="2"/>
      <c r="D1" s="2"/>
      <c r="E1" s="2"/>
      <c r="F1" s="2"/>
      <c r="G1" s="1"/>
      <c r="H1" s="1"/>
      <c r="I1" s="1"/>
    </row>
    <row r="2" spans="1:9" ht="6.75" customHeight="1" x14ac:dyDescent="0.2"/>
    <row r="3" spans="1:9" ht="21" x14ac:dyDescent="0.35">
      <c r="A3" s="4" t="s">
        <v>142</v>
      </c>
      <c r="B3" s="5"/>
      <c r="C3" s="5"/>
      <c r="D3" s="5"/>
      <c r="E3" s="5"/>
      <c r="F3" s="5"/>
      <c r="G3" s="5"/>
      <c r="H3" s="5"/>
      <c r="I3" s="5"/>
    </row>
    <row r="4" spans="1:9" ht="6.75" customHeight="1" x14ac:dyDescent="0.2"/>
    <row r="5" spans="1:9" ht="12.75" customHeight="1" x14ac:dyDescent="0.2">
      <c r="B5" s="6" t="s">
        <v>239</v>
      </c>
      <c r="C5" s="6" t="s">
        <v>240</v>
      </c>
      <c r="D5" s="6" t="s">
        <v>241</v>
      </c>
      <c r="E5" s="6" t="s">
        <v>242</v>
      </c>
      <c r="F5" s="6" t="s">
        <v>243</v>
      </c>
      <c r="H5" s="126" t="str">
        <f ca="1">+D5 &amp; " v " &amp;F5</f>
        <v>H1 FY19 v H1 FY20</v>
      </c>
      <c r="I5" s="126"/>
    </row>
    <row r="6" spans="1:9" x14ac:dyDescent="0.2">
      <c r="A6" s="14" t="s">
        <v>143</v>
      </c>
      <c r="B6" s="7" t="s">
        <v>2</v>
      </c>
      <c r="C6" s="7" t="s">
        <v>2</v>
      </c>
      <c r="D6" s="7" t="s">
        <v>2</v>
      </c>
      <c r="E6" s="7" t="s">
        <v>2</v>
      </c>
      <c r="F6" s="7" t="s">
        <v>2</v>
      </c>
      <c r="H6" s="7" t="s">
        <v>2</v>
      </c>
      <c r="I6" s="8" t="s">
        <v>3</v>
      </c>
    </row>
    <row r="7" spans="1:9" x14ac:dyDescent="0.2">
      <c r="A7" s="33" t="s">
        <v>69</v>
      </c>
      <c r="B7" s="9">
        <f ca="1">+Revenue!C14</f>
        <v>135.99999999999994</v>
      </c>
      <c r="C7" s="9">
        <f ca="1">+Revenue!D14</f>
        <v>124</v>
      </c>
      <c r="D7" s="9">
        <f ca="1">+Revenue!E14</f>
        <v>109.00000000000003</v>
      </c>
      <c r="E7" s="9">
        <f ca="1">+Revenue!F14</f>
        <v>105</v>
      </c>
      <c r="F7" s="9">
        <f ca="1">+Revenue!G14</f>
        <v>96.999999999999972</v>
      </c>
      <c r="H7" s="9">
        <f ca="1">+F7-D7</f>
        <v>-12.000000000000057</v>
      </c>
      <c r="I7" s="11">
        <f ca="1">+IF(D7&lt;&gt;0,IF(ABS((H7)/D7)&gt;1,"NM ",(H7)/D7*SIGN(D7)),"NM ")</f>
        <v>-0.11009174311926655</v>
      </c>
    </row>
    <row r="8" spans="1:9" x14ac:dyDescent="0.2">
      <c r="A8" s="33" t="s">
        <v>70</v>
      </c>
      <c r="B8" s="9">
        <f ca="1">+Revenue!C15</f>
        <v>98.000000000000028</v>
      </c>
      <c r="C8" s="9">
        <f ca="1">+Revenue!D15</f>
        <v>94.999999999999972</v>
      </c>
      <c r="D8" s="9">
        <f ca="1">+Revenue!E15</f>
        <v>87.000000000000014</v>
      </c>
      <c r="E8" s="9">
        <f ca="1">+Revenue!F15</f>
        <v>82.999999999999986</v>
      </c>
      <c r="F8" s="9">
        <f ca="1">+Revenue!G15</f>
        <v>79</v>
      </c>
      <c r="H8" s="9">
        <f ca="1">+F8-D8</f>
        <v>-8.0000000000000142</v>
      </c>
      <c r="I8" s="13">
        <f ca="1">+IF(D8&lt;&gt;0,IF(ABS((H8)/D8)&gt;1,"NM ",(H8)/D8*SIGN(D8)),"NM ")</f>
        <v>-9.1954022988505899E-2</v>
      </c>
    </row>
    <row r="9" spans="1:9" ht="12.75" customHeight="1" x14ac:dyDescent="0.2">
      <c r="A9" s="33" t="s">
        <v>71</v>
      </c>
      <c r="B9" s="9">
        <f ca="1">+Revenue!C16</f>
        <v>33.000000000000007</v>
      </c>
      <c r="C9" s="9">
        <f ca="1">+Revenue!D16</f>
        <v>32</v>
      </c>
      <c r="D9" s="9">
        <f ca="1">+Revenue!E16</f>
        <v>29.000000000000007</v>
      </c>
      <c r="E9" s="9">
        <f ca="1">+Revenue!F16</f>
        <v>28</v>
      </c>
      <c r="F9" s="9">
        <f ca="1">+Revenue!G16</f>
        <v>23.000000000000004</v>
      </c>
      <c r="H9" s="9">
        <f ca="1">+F9-D9</f>
        <v>-6.0000000000000036</v>
      </c>
      <c r="I9" s="55">
        <f ca="1">+IF(D9&lt;&gt;0,IF(ABS((H9)/D9)&gt;1,"NM ",(H9)/D9*SIGN(D9)),"NM ")</f>
        <v>-0.20689655172413801</v>
      </c>
    </row>
    <row r="10" spans="1:9" x14ac:dyDescent="0.2">
      <c r="A10" s="63" t="s">
        <v>144</v>
      </c>
      <c r="B10" s="10">
        <f t="shared" ref="B10:F10" ca="1" si="0">+SUM(B7:B9)</f>
        <v>267</v>
      </c>
      <c r="C10" s="10">
        <f t="shared" ca="1" si="0"/>
        <v>250.99999999999997</v>
      </c>
      <c r="D10" s="10">
        <f t="shared" ca="1" si="0"/>
        <v>225.00000000000006</v>
      </c>
      <c r="E10" s="10">
        <f t="shared" ca="1" si="0"/>
        <v>216</v>
      </c>
      <c r="F10" s="10">
        <f t="shared" ca="1" si="0"/>
        <v>198.99999999999997</v>
      </c>
      <c r="H10" s="10">
        <f ca="1">+F10-D10</f>
        <v>-26.000000000000085</v>
      </c>
      <c r="I10" s="11">
        <f ca="1">+IF(D10&lt;&gt;0,IF(ABS((H10)/D10)&gt;1,"NM ",(H10)/D10*SIGN(D10)),"NM ")</f>
        <v>-0.11555555555555591</v>
      </c>
    </row>
    <row r="11" spans="1:9" ht="6.75" customHeight="1" x14ac:dyDescent="0.2">
      <c r="B11" s="9"/>
      <c r="C11" s="9"/>
      <c r="D11" s="9"/>
      <c r="E11" s="9"/>
      <c r="F11" s="9"/>
      <c r="I11" s="17"/>
    </row>
    <row r="12" spans="1:9" ht="15" x14ac:dyDescent="0.2">
      <c r="A12" s="3" t="s">
        <v>145</v>
      </c>
      <c r="B12" s="9">
        <v>-90.999999999999986</v>
      </c>
      <c r="C12" s="9">
        <v>-88.000000000000014</v>
      </c>
      <c r="D12" s="9">
        <v>-81.999999999999972</v>
      </c>
      <c r="E12" s="9">
        <v>-77</v>
      </c>
      <c r="F12" s="9">
        <v>-75.000000000000014</v>
      </c>
      <c r="H12" s="9">
        <f ca="1">+F12-D12</f>
        <v>6.9999999999999574</v>
      </c>
      <c r="I12" s="13">
        <f ca="1">+IF(D12&lt;&gt;0,IF(ABS((H12)/D12)&gt;1,"NM ",(H12)/D12*SIGN(D12)),"NM ")</f>
        <v>8.5365853658536092E-2</v>
      </c>
    </row>
    <row r="13" spans="1:9" ht="6.75" customHeight="1" x14ac:dyDescent="0.2">
      <c r="B13" s="9"/>
      <c r="C13" s="9"/>
      <c r="D13" s="9"/>
      <c r="E13" s="9"/>
      <c r="F13" s="9"/>
    </row>
    <row r="14" spans="1:9" x14ac:dyDescent="0.2">
      <c r="A14" s="14" t="s">
        <v>146</v>
      </c>
      <c r="B14" s="30">
        <f t="shared" ref="B14:F14" ca="1" si="1">+SUM(B10:B13)</f>
        <v>176</v>
      </c>
      <c r="C14" s="30">
        <f t="shared" ca="1" si="1"/>
        <v>162.99999999999994</v>
      </c>
      <c r="D14" s="30">
        <f t="shared" ca="1" si="1"/>
        <v>143.00000000000009</v>
      </c>
      <c r="E14" s="30">
        <f t="shared" ca="1" si="1"/>
        <v>139</v>
      </c>
      <c r="F14" s="30">
        <f t="shared" ca="1" si="1"/>
        <v>123.99999999999996</v>
      </c>
      <c r="H14" s="30">
        <f ca="1">+F14-D14</f>
        <v>-19.000000000000128</v>
      </c>
      <c r="I14" s="31">
        <f ca="1">+IF(D14&lt;&gt;0,IF(ABS((H14)/D14)&gt;1,"NM ",(H14)/D14*SIGN(D14)),"NM ")</f>
        <v>-0.13286713286713367</v>
      </c>
    </row>
    <row r="15" spans="1:9" x14ac:dyDescent="0.2">
      <c r="A15" s="3" t="s">
        <v>147</v>
      </c>
      <c r="B15" s="12">
        <f t="shared" ref="B15:F15" ca="1" si="2">ROUND(B14/B10,3)</f>
        <v>0.65900000000000003</v>
      </c>
      <c r="C15" s="12">
        <f t="shared" ca="1" si="2"/>
        <v>0.64900000000000002</v>
      </c>
      <c r="D15" s="12">
        <f t="shared" ca="1" si="2"/>
        <v>0.63600000000000001</v>
      </c>
      <c r="E15" s="12">
        <f t="shared" ca="1" si="2"/>
        <v>0.64400000000000002</v>
      </c>
      <c r="F15" s="12">
        <f t="shared" ca="1" si="2"/>
        <v>0.623</v>
      </c>
      <c r="H15" s="13">
        <f ca="1">+F15-D15</f>
        <v>-1.3000000000000012E-2</v>
      </c>
      <c r="I15" s="13">
        <f ca="1">+IF(D15&lt;&gt;0,IF(ABS((H15)/D15)&gt;1,"NM ",(H15)/D15*SIGN(D15)),"NM ")</f>
        <v>-2.044025157232706E-2</v>
      </c>
    </row>
    <row r="17" spans="1:9" ht="15" customHeight="1" x14ac:dyDescent="0.2">
      <c r="A17" s="130" t="s">
        <v>148</v>
      </c>
      <c r="B17" s="6" t="str">
        <f t="shared" ref="B17:F17" ca="1" si="3">+B5</f>
        <v>H1 FY18</v>
      </c>
      <c r="C17" s="6" t="str">
        <f t="shared" ca="1" si="3"/>
        <v>H2 FY18</v>
      </c>
      <c r="D17" s="6" t="str">
        <f t="shared" ca="1" si="3"/>
        <v>H1 FY19</v>
      </c>
      <c r="E17" s="6" t="str">
        <f t="shared" ca="1" si="3"/>
        <v>H2 FY19</v>
      </c>
      <c r="F17" s="6" t="str">
        <f t="shared" ca="1" si="3"/>
        <v>H1 FY20</v>
      </c>
      <c r="H17" s="126" t="str">
        <f ca="1">+D17 &amp; " v " &amp;F17</f>
        <v>H1 FY19 v H1 FY20</v>
      </c>
      <c r="I17" s="126"/>
    </row>
    <row r="18" spans="1:9" x14ac:dyDescent="0.2">
      <c r="A18" s="130"/>
      <c r="B18" s="7" t="s">
        <v>44</v>
      </c>
      <c r="C18" s="7" t="s">
        <v>44</v>
      </c>
      <c r="D18" s="7" t="s">
        <v>44</v>
      </c>
      <c r="E18" s="7" t="s">
        <v>44</v>
      </c>
      <c r="F18" s="7" t="s">
        <v>44</v>
      </c>
      <c r="H18" s="7" t="s">
        <v>44</v>
      </c>
      <c r="I18" s="8" t="s">
        <v>3</v>
      </c>
    </row>
    <row r="19" spans="1:9" x14ac:dyDescent="0.2">
      <c r="A19" s="3" t="s">
        <v>149</v>
      </c>
      <c r="B19" s="9">
        <v>491</v>
      </c>
      <c r="C19" s="9">
        <v>400</v>
      </c>
      <c r="D19" s="9">
        <v>356</v>
      </c>
      <c r="E19" s="9">
        <v>329</v>
      </c>
      <c r="F19" s="9">
        <v>288</v>
      </c>
      <c r="H19" s="9">
        <f ca="1">+F19-D19</f>
        <v>-68</v>
      </c>
      <c r="I19" s="11">
        <f ca="1">+IF(D19&lt;&gt;0,IF(ABS((H19)/D19)&gt;1,"NM ",(H19)/D19*SIGN(D19)),"NM ")</f>
        <v>-0.19101123595505617</v>
      </c>
    </row>
    <row r="20" spans="1:9" x14ac:dyDescent="0.2">
      <c r="A20" s="3" t="s">
        <v>48</v>
      </c>
      <c r="B20" s="9">
        <v>47</v>
      </c>
      <c r="C20" s="9">
        <v>52</v>
      </c>
      <c r="D20" s="9">
        <v>57</v>
      </c>
      <c r="E20" s="9">
        <v>62</v>
      </c>
      <c r="F20" s="9">
        <v>66</v>
      </c>
      <c r="H20" s="9">
        <f ca="1">+F20-D20</f>
        <v>9</v>
      </c>
      <c r="I20" s="13">
        <f ca="1">+IF(D20&lt;&gt;0,IF(ABS((H20)/D20)&gt;1,"NM ",(H20)/D20*SIGN(D20)),"NM ")</f>
        <v>0.15789473684210525</v>
      </c>
    </row>
    <row r="21" spans="1:9" x14ac:dyDescent="0.2">
      <c r="A21" s="3" t="s">
        <v>49</v>
      </c>
      <c r="B21" s="42">
        <v>14</v>
      </c>
      <c r="C21" s="42">
        <v>14</v>
      </c>
      <c r="D21" s="42">
        <v>18</v>
      </c>
      <c r="E21" s="42">
        <v>26</v>
      </c>
      <c r="F21" s="42">
        <v>26</v>
      </c>
      <c r="H21" s="9">
        <f ca="1">+F21-D21</f>
        <v>8</v>
      </c>
      <c r="I21" s="13">
        <f ca="1">+IF(D21&lt;&gt;0,IF(ABS((H21)/D21)&gt;1,"NM ",(H21)/D21*SIGN(D21)),"NM ")</f>
        <v>0.44444444444444442</v>
      </c>
    </row>
    <row r="22" spans="1:9" x14ac:dyDescent="0.2">
      <c r="A22" s="14" t="s">
        <v>150</v>
      </c>
      <c r="B22" s="9">
        <f ca="1">+SUM(B19:B21)</f>
        <v>552</v>
      </c>
      <c r="C22" s="9">
        <f t="shared" ref="C22:E22" ca="1" si="4">+SUM(C19:C21)</f>
        <v>466</v>
      </c>
      <c r="D22" s="9">
        <f t="shared" ca="1" si="4"/>
        <v>431</v>
      </c>
      <c r="E22" s="9">
        <f t="shared" ca="1" si="4"/>
        <v>417</v>
      </c>
      <c r="F22" s="9">
        <f t="shared" ref="F22" ca="1" si="5">+SUM(F19:F21)</f>
        <v>380</v>
      </c>
      <c r="H22" s="10">
        <f ca="1">+F22-D22</f>
        <v>-51</v>
      </c>
      <c r="I22" s="11">
        <f ca="1">+IF(D22&lt;&gt;0,IF(ABS((H22)/D22)&gt;1,"NM ",(H22)/D22*SIGN(D22)),"NM ")</f>
        <v>-0.11832946635730858</v>
      </c>
    </row>
    <row r="24" spans="1:9" ht="12.75" customHeight="1" x14ac:dyDescent="0.2">
      <c r="A24" s="130" t="s">
        <v>151</v>
      </c>
      <c r="B24" s="6" t="str">
        <f ca="1">+B17</f>
        <v>H1 FY18</v>
      </c>
      <c r="C24" s="6" t="str">
        <f t="shared" ref="C24:F24" ca="1" si="6">+C17</f>
        <v>H2 FY18</v>
      </c>
      <c r="D24" s="6" t="str">
        <f t="shared" ca="1" si="6"/>
        <v>H1 FY19</v>
      </c>
      <c r="E24" s="6" t="str">
        <f t="shared" ca="1" si="6"/>
        <v>H2 FY19</v>
      </c>
      <c r="F24" s="6" t="str">
        <f t="shared" ca="1" si="6"/>
        <v>H1 FY20</v>
      </c>
      <c r="H24" s="126" t="str">
        <f ca="1">+D24 &amp; " v " &amp;F24</f>
        <v>H1 FY19 v H1 FY20</v>
      </c>
      <c r="I24" s="126"/>
    </row>
    <row r="25" spans="1:9" x14ac:dyDescent="0.2">
      <c r="A25" s="130"/>
      <c r="B25" s="7" t="s">
        <v>44</v>
      </c>
      <c r="C25" s="7" t="s">
        <v>44</v>
      </c>
      <c r="D25" s="7" t="s">
        <v>44</v>
      </c>
      <c r="E25" s="7" t="s">
        <v>44</v>
      </c>
      <c r="F25" s="7" t="s">
        <v>44</v>
      </c>
      <c r="H25" s="7" t="s">
        <v>44</v>
      </c>
      <c r="I25" s="8" t="s">
        <v>3</v>
      </c>
    </row>
    <row r="26" spans="1:9" x14ac:dyDescent="0.2">
      <c r="A26" s="3" t="s">
        <v>78</v>
      </c>
      <c r="B26" s="9">
        <v>118</v>
      </c>
      <c r="C26" s="9">
        <v>108</v>
      </c>
      <c r="D26" s="9">
        <v>104</v>
      </c>
      <c r="E26" s="9">
        <v>103</v>
      </c>
      <c r="F26" s="9">
        <v>93</v>
      </c>
      <c r="H26" s="9">
        <f ca="1">+F26-D26</f>
        <v>-11</v>
      </c>
      <c r="I26" s="11">
        <f ca="1">+IF(D26&lt;&gt;0,IF(ABS((H26)/D26)&gt;1,"NM ",(H26)/D26*SIGN(D26)),"NM ")</f>
        <v>-0.10576923076923077</v>
      </c>
    </row>
    <row r="27" spans="1:9" x14ac:dyDescent="0.2">
      <c r="A27" s="3" t="s">
        <v>79</v>
      </c>
      <c r="B27" s="9">
        <v>185</v>
      </c>
      <c r="C27" s="9">
        <v>180</v>
      </c>
      <c r="D27" s="9">
        <v>177</v>
      </c>
      <c r="E27" s="9">
        <v>178</v>
      </c>
      <c r="F27" s="9">
        <v>173</v>
      </c>
      <c r="H27" s="9">
        <f ca="1">+F27-D27</f>
        <v>-4</v>
      </c>
      <c r="I27" s="13">
        <f ca="1">+IF(D27&lt;&gt;0,IF(ABS((H27)/D27)&gt;1,"NM ",(H27)/D27*SIGN(D27)),"NM ")</f>
        <v>-2.2598870056497175E-2</v>
      </c>
    </row>
    <row r="28" spans="1:9" x14ac:dyDescent="0.2">
      <c r="A28" s="3" t="s">
        <v>80</v>
      </c>
      <c r="B28" s="42">
        <v>249</v>
      </c>
      <c r="C28" s="42">
        <v>178</v>
      </c>
      <c r="D28" s="42">
        <v>150</v>
      </c>
      <c r="E28" s="42">
        <v>136</v>
      </c>
      <c r="F28" s="42">
        <v>114</v>
      </c>
      <c r="H28" s="9">
        <f ca="1">+F28-D28</f>
        <v>-36</v>
      </c>
      <c r="I28" s="13">
        <f ca="1">+IF(D28&lt;&gt;0,IF(ABS((H28)/D28)&gt;1,"NM ",(H28)/D28*SIGN(D28)),"NM ")</f>
        <v>-0.24</v>
      </c>
    </row>
    <row r="29" spans="1:9" x14ac:dyDescent="0.2">
      <c r="A29" s="14" t="s">
        <v>150</v>
      </c>
      <c r="B29" s="9">
        <f ca="1">+SUM(B26:B28)</f>
        <v>552</v>
      </c>
      <c r="C29" s="9">
        <f t="shared" ref="C29:E29" ca="1" si="7">+SUM(C26:C28)</f>
        <v>466</v>
      </c>
      <c r="D29" s="9">
        <f t="shared" ca="1" si="7"/>
        <v>431</v>
      </c>
      <c r="E29" s="9">
        <f t="shared" ca="1" si="7"/>
        <v>417</v>
      </c>
      <c r="F29" s="9">
        <f t="shared" ref="F29" ca="1" si="8">+SUM(F26:F28)</f>
        <v>380</v>
      </c>
      <c r="H29" s="10">
        <f ca="1">+F29-D29</f>
        <v>-51</v>
      </c>
      <c r="I29" s="11">
        <f ca="1">+IF(D29&lt;&gt;0,IF(ABS((H29)/D29)&gt;1,"NM ",(H29)/D29*SIGN(D29)),"NM ")</f>
        <v>-0.11832946635730858</v>
      </c>
    </row>
    <row r="30" spans="1:9" ht="6.75" customHeight="1" x14ac:dyDescent="0.2"/>
    <row r="31" spans="1:9" ht="15" x14ac:dyDescent="0.2">
      <c r="A31" s="3" t="s">
        <v>152</v>
      </c>
    </row>
    <row r="32" spans="1:9" ht="6.75" customHeight="1" x14ac:dyDescent="0.2"/>
    <row r="33" spans="1:9" ht="21" x14ac:dyDescent="0.35">
      <c r="A33" s="4" t="s">
        <v>153</v>
      </c>
      <c r="B33" s="5"/>
      <c r="C33" s="5"/>
      <c r="D33" s="5"/>
      <c r="E33" s="5"/>
      <c r="F33" s="5"/>
      <c r="G33" s="5"/>
      <c r="H33" s="5"/>
      <c r="I33" s="5"/>
    </row>
    <row r="34" spans="1:9" ht="6.75" customHeight="1" x14ac:dyDescent="0.2"/>
    <row r="35" spans="1:9" ht="12.75" customHeight="1" x14ac:dyDescent="0.2">
      <c r="B35" s="6" t="s">
        <v>239</v>
      </c>
      <c r="C35" s="6" t="s">
        <v>240</v>
      </c>
      <c r="D35" s="6" t="s">
        <v>241</v>
      </c>
      <c r="E35" s="6" t="s">
        <v>242</v>
      </c>
      <c r="F35" s="6" t="s">
        <v>243</v>
      </c>
      <c r="H35" s="126" t="str">
        <f ca="1">+D35 &amp; " v " &amp;F35</f>
        <v>H1 FY19 v H1 FY20</v>
      </c>
      <c r="I35" s="126"/>
    </row>
    <row r="36" spans="1:9" x14ac:dyDescent="0.2">
      <c r="A36" s="14"/>
      <c r="B36" s="7" t="s">
        <v>2</v>
      </c>
      <c r="C36" s="7" t="s">
        <v>2</v>
      </c>
      <c r="D36" s="7" t="s">
        <v>2</v>
      </c>
      <c r="E36" s="7" t="s">
        <v>2</v>
      </c>
      <c r="F36" s="7" t="s">
        <v>2</v>
      </c>
      <c r="H36" s="7" t="s">
        <v>2</v>
      </c>
      <c r="I36" s="8" t="s">
        <v>3</v>
      </c>
    </row>
    <row r="37" spans="1:9" x14ac:dyDescent="0.2">
      <c r="A37" s="63" t="s">
        <v>154</v>
      </c>
      <c r="B37" s="9">
        <v>331</v>
      </c>
      <c r="C37" s="9">
        <v>334</v>
      </c>
      <c r="D37" s="9">
        <v>344.00000000000011</v>
      </c>
      <c r="E37" s="9">
        <v>341</v>
      </c>
      <c r="F37" s="9">
        <v>345.00000000000006</v>
      </c>
      <c r="H37" s="9">
        <f ca="1">+F37-D37</f>
        <v>0.99999999999994316</v>
      </c>
      <c r="I37" s="11">
        <f ca="1">+IF(D37&lt;&gt;0,IF(ABS((H37)/D37)&gt;1,"NM ",(H37)/D37*SIGN(D37)),"NM ")</f>
        <v>2.9069767441858804E-3</v>
      </c>
    </row>
    <row r="38" spans="1:9" ht="6.75" customHeight="1" x14ac:dyDescent="0.2">
      <c r="B38" s="9"/>
      <c r="C38" s="9"/>
      <c r="D38" s="9"/>
      <c r="E38" s="9"/>
      <c r="F38" s="9"/>
      <c r="I38" s="17"/>
    </row>
    <row r="39" spans="1:9" ht="15" x14ac:dyDescent="0.2">
      <c r="A39" s="3" t="s">
        <v>155</v>
      </c>
      <c r="B39" s="9">
        <v>-173</v>
      </c>
      <c r="C39" s="9">
        <v>-177.00000000000003</v>
      </c>
      <c r="D39" s="9">
        <v>-176.00000000000006</v>
      </c>
      <c r="E39" s="9">
        <v>-165.00000000000003</v>
      </c>
      <c r="F39" s="9">
        <v>-170</v>
      </c>
      <c r="H39" s="9">
        <f ca="1">+F39-D39</f>
        <v>6.0000000000000568</v>
      </c>
      <c r="I39" s="13">
        <f ca="1">+IF(D39&lt;&gt;0,IF(ABS((H39)/D39)&gt;1,"NM ",(H39)/D39*SIGN(D39)),"NM ")</f>
        <v>3.4090909090909401E-2</v>
      </c>
    </row>
    <row r="40" spans="1:9" ht="6.75" customHeight="1" x14ac:dyDescent="0.2">
      <c r="B40" s="9"/>
      <c r="C40" s="9"/>
      <c r="D40" s="9"/>
      <c r="E40" s="9"/>
      <c r="F40" s="9"/>
    </row>
    <row r="41" spans="1:9" x14ac:dyDescent="0.2">
      <c r="A41" s="14" t="s">
        <v>156</v>
      </c>
      <c r="B41" s="30">
        <f t="shared" ref="B41:F41" ca="1" si="9">+SUM(B37:B40)</f>
        <v>158</v>
      </c>
      <c r="C41" s="30">
        <f t="shared" ca="1" si="9"/>
        <v>156.99999999999997</v>
      </c>
      <c r="D41" s="30">
        <f t="shared" ca="1" si="9"/>
        <v>168.00000000000006</v>
      </c>
      <c r="E41" s="30">
        <f t="shared" ca="1" si="9"/>
        <v>175.99999999999997</v>
      </c>
      <c r="F41" s="30">
        <f t="shared" ca="1" si="9"/>
        <v>175.00000000000006</v>
      </c>
      <c r="H41" s="30">
        <f ca="1">+F41-D41</f>
        <v>7</v>
      </c>
      <c r="I41" s="31">
        <f ca="1">+IF(D41&lt;&gt;0,IF(ABS((H41)/D41)&gt;1,"NM ",(H41)/D41*SIGN(D41)),"NM ")</f>
        <v>4.166666666666665E-2</v>
      </c>
    </row>
    <row r="42" spans="1:9" x14ac:dyDescent="0.2">
      <c r="A42" s="3" t="s">
        <v>157</v>
      </c>
      <c r="B42" s="12">
        <f t="shared" ref="B42:F42" ca="1" si="10">ROUND(B41/B37,3)</f>
        <v>0.47699999999999998</v>
      </c>
      <c r="C42" s="12">
        <f t="shared" ca="1" si="10"/>
        <v>0.47</v>
      </c>
      <c r="D42" s="12">
        <f t="shared" ca="1" si="10"/>
        <v>0.48799999999999999</v>
      </c>
      <c r="E42" s="12">
        <f t="shared" ca="1" si="10"/>
        <v>0.51600000000000001</v>
      </c>
      <c r="F42" s="12">
        <f t="shared" ca="1" si="10"/>
        <v>0.50700000000000001</v>
      </c>
      <c r="H42" s="13">
        <f ca="1">+F42-D42</f>
        <v>1.9000000000000017E-2</v>
      </c>
      <c r="I42" s="13">
        <f ca="1">+IF(D42&lt;&gt;0,IF(ABS((H42)/D42)&gt;1,"NM ",(H42)/D42*SIGN(D42)),"NM ")</f>
        <v>3.8934426229508233E-2</v>
      </c>
    </row>
    <row r="44" spans="1:9" ht="15" customHeight="1" x14ac:dyDescent="0.2">
      <c r="A44" s="130" t="s">
        <v>158</v>
      </c>
      <c r="B44" s="6" t="s">
        <v>239</v>
      </c>
      <c r="C44" s="6" t="s">
        <v>240</v>
      </c>
      <c r="D44" s="6" t="s">
        <v>241</v>
      </c>
      <c r="E44" s="6" t="s">
        <v>242</v>
      </c>
      <c r="F44" s="6" t="s">
        <v>243</v>
      </c>
      <c r="H44" s="126" t="str">
        <f ca="1">+D44 &amp; " v " &amp;F44</f>
        <v>H1 FY19 v H1 FY20</v>
      </c>
      <c r="I44" s="126"/>
    </row>
    <row r="45" spans="1:9" x14ac:dyDescent="0.2">
      <c r="A45" s="130"/>
      <c r="B45" s="7" t="s">
        <v>44</v>
      </c>
      <c r="C45" s="7" t="s">
        <v>44</v>
      </c>
      <c r="D45" s="7" t="s">
        <v>44</v>
      </c>
      <c r="E45" s="7" t="s">
        <v>44</v>
      </c>
      <c r="F45" s="7" t="s">
        <v>44</v>
      </c>
      <c r="H45" s="7" t="s">
        <v>44</v>
      </c>
      <c r="I45" s="8" t="s">
        <v>3</v>
      </c>
    </row>
    <row r="46" spans="1:9" x14ac:dyDescent="0.2">
      <c r="A46" s="3" t="s">
        <v>51</v>
      </c>
      <c r="B46" s="9">
        <v>384</v>
      </c>
      <c r="C46" s="9">
        <v>346</v>
      </c>
      <c r="D46" s="9">
        <v>296</v>
      </c>
      <c r="E46" s="9">
        <v>249</v>
      </c>
      <c r="F46" s="9">
        <v>211</v>
      </c>
      <c r="H46" s="9">
        <f ca="1">+F46-D46</f>
        <v>-85</v>
      </c>
      <c r="I46" s="11">
        <f ca="1">+IF(D46&lt;&gt;0,IF(ABS((H46)/D46)&gt;1,"NM ",(H46)/D46*SIGN(D46)),"NM ")</f>
        <v>-0.28716216216216217</v>
      </c>
    </row>
    <row r="47" spans="1:9" x14ac:dyDescent="0.2">
      <c r="A47" s="3" t="s">
        <v>52</v>
      </c>
      <c r="B47" s="9">
        <v>206</v>
      </c>
      <c r="C47" s="9">
        <v>238</v>
      </c>
      <c r="D47" s="9">
        <v>273</v>
      </c>
      <c r="E47" s="9">
        <v>306</v>
      </c>
      <c r="F47" s="9">
        <v>340</v>
      </c>
      <c r="H47" s="9">
        <f ca="1">+F47-D47</f>
        <v>67</v>
      </c>
      <c r="I47" s="13">
        <f ca="1">+IF(D47&lt;&gt;0,IF(ABS((H47)/D47)&gt;1,"NM ",(H47)/D47*SIGN(D47)),"NM ")</f>
        <v>0.24542124542124541</v>
      </c>
    </row>
    <row r="48" spans="1:9" x14ac:dyDescent="0.2">
      <c r="A48" s="3" t="s">
        <v>53</v>
      </c>
      <c r="B48" s="9">
        <v>104</v>
      </c>
      <c r="C48" s="9">
        <v>116</v>
      </c>
      <c r="D48" s="9">
        <v>129</v>
      </c>
      <c r="E48" s="9">
        <v>140</v>
      </c>
      <c r="F48" s="9">
        <v>141</v>
      </c>
      <c r="H48" s="9">
        <f ca="1">+F48-D48</f>
        <v>12</v>
      </c>
      <c r="I48" s="13">
        <f ca="1">+IF(D48&lt;&gt;0,IF(ABS((H48)/D48)&gt;1,"NM ",(H48)/D48*SIGN(D48)),"NM ")</f>
        <v>9.3023255813953487E-2</v>
      </c>
    </row>
    <row r="49" spans="1:9" x14ac:dyDescent="0.2">
      <c r="A49" s="14" t="s">
        <v>159</v>
      </c>
      <c r="B49" s="10">
        <f ca="1">+SUM(B46:B48)</f>
        <v>694</v>
      </c>
      <c r="C49" s="10">
        <f t="shared" ref="C49:E49" ca="1" si="11">+SUM(C46:C48)</f>
        <v>700</v>
      </c>
      <c r="D49" s="10">
        <f t="shared" ca="1" si="11"/>
        <v>698</v>
      </c>
      <c r="E49" s="10">
        <f t="shared" ca="1" si="11"/>
        <v>695</v>
      </c>
      <c r="F49" s="10">
        <f t="shared" ref="F49" ca="1" si="12">+SUM(F46:F48)</f>
        <v>692</v>
      </c>
      <c r="H49" s="10">
        <f ca="1">+F49-D49</f>
        <v>-6</v>
      </c>
      <c r="I49" s="11">
        <f ca="1">+IF(D49&lt;&gt;0,IF(ABS((H49)/D49)&gt;1,"NM ",(H49)/D49*SIGN(D49)),"NM ")</f>
        <v>-8.5959885386819486E-3</v>
      </c>
    </row>
    <row r="51" spans="1:9" ht="12.75" customHeight="1" x14ac:dyDescent="0.2">
      <c r="A51" s="130" t="s">
        <v>160</v>
      </c>
      <c r="B51" s="6" t="s">
        <v>239</v>
      </c>
      <c r="C51" s="6" t="s">
        <v>240</v>
      </c>
      <c r="D51" s="6" t="s">
        <v>241</v>
      </c>
      <c r="E51" s="6" t="s">
        <v>242</v>
      </c>
      <c r="F51" s="6" t="s">
        <v>243</v>
      </c>
      <c r="H51" s="126" t="str">
        <f ca="1">+D51 &amp; " v " &amp;F51</f>
        <v>H1 FY19 v H1 FY20</v>
      </c>
      <c r="I51" s="126"/>
    </row>
    <row r="52" spans="1:9" x14ac:dyDescent="0.2">
      <c r="A52" s="130"/>
      <c r="B52" s="7" t="s">
        <v>44</v>
      </c>
      <c r="C52" s="7" t="s">
        <v>44</v>
      </c>
      <c r="D52" s="7" t="s">
        <v>44</v>
      </c>
      <c r="E52" s="7" t="s">
        <v>44</v>
      </c>
      <c r="F52" s="7" t="s">
        <v>44</v>
      </c>
      <c r="H52" s="7" t="s">
        <v>44</v>
      </c>
      <c r="I52" s="8" t="s">
        <v>3</v>
      </c>
    </row>
    <row r="53" spans="1:9" x14ac:dyDescent="0.2">
      <c r="A53" s="3" t="s">
        <v>78</v>
      </c>
      <c r="B53" s="9">
        <v>601</v>
      </c>
      <c r="C53" s="9">
        <v>604</v>
      </c>
      <c r="D53" s="9">
        <v>598</v>
      </c>
      <c r="E53" s="9">
        <v>593</v>
      </c>
      <c r="F53" s="9">
        <v>587</v>
      </c>
      <c r="H53" s="9">
        <f ca="1">+F53-D53</f>
        <v>-11</v>
      </c>
      <c r="I53" s="11">
        <f ca="1">+IF(D53&lt;&gt;0,IF(ABS((H53)/D53)&gt;1,"NM ",(H53)/D53*SIGN(D53)),"NM ")</f>
        <v>-1.839464882943144E-2</v>
      </c>
    </row>
    <row r="54" spans="1:9" x14ac:dyDescent="0.2">
      <c r="A54" s="3" t="s">
        <v>79</v>
      </c>
      <c r="B54" s="9">
        <v>92</v>
      </c>
      <c r="C54" s="9">
        <v>95</v>
      </c>
      <c r="D54" s="9">
        <v>98</v>
      </c>
      <c r="E54" s="9">
        <v>99</v>
      </c>
      <c r="F54" s="9">
        <v>100</v>
      </c>
      <c r="H54" s="9">
        <f ca="1">+F54-D54</f>
        <v>2</v>
      </c>
      <c r="I54" s="13">
        <f ca="1">+IF(D54&lt;&gt;0,IF(ABS((H54)/D54)&gt;1,"NM ",(H54)/D54*SIGN(D54)),"NM ")</f>
        <v>2.0408163265306121E-2</v>
      </c>
    </row>
    <row r="55" spans="1:9" x14ac:dyDescent="0.2">
      <c r="A55" s="3" t="s">
        <v>80</v>
      </c>
      <c r="B55" s="42">
        <v>1</v>
      </c>
      <c r="C55" s="42">
        <v>1</v>
      </c>
      <c r="D55" s="42">
        <v>2</v>
      </c>
      <c r="E55" s="42">
        <v>3</v>
      </c>
      <c r="F55" s="42">
        <v>5</v>
      </c>
      <c r="H55" s="9">
        <f ca="1">+F55-D55</f>
        <v>3</v>
      </c>
      <c r="I55" s="13" t="str">
        <f ca="1">+IF(D55&lt;&gt;0,IF(ABS((H55)/D55)&gt;1,"NM ",(H55)/D55*SIGN(D55)),"NM ")</f>
        <v xml:space="preserve">NM </v>
      </c>
    </row>
    <row r="56" spans="1:9" x14ac:dyDescent="0.2">
      <c r="A56" s="14" t="s">
        <v>159</v>
      </c>
      <c r="B56" s="9">
        <f ca="1">+SUM(B53:B55)</f>
        <v>694</v>
      </c>
      <c r="C56" s="9">
        <f t="shared" ref="C56:E56" ca="1" si="13">+SUM(C53:C55)</f>
        <v>700</v>
      </c>
      <c r="D56" s="9">
        <f t="shared" ca="1" si="13"/>
        <v>698</v>
      </c>
      <c r="E56" s="9">
        <f t="shared" ca="1" si="13"/>
        <v>695</v>
      </c>
      <c r="F56" s="9">
        <f t="shared" ref="F56" ca="1" si="14">+SUM(F53:F55)</f>
        <v>692</v>
      </c>
      <c r="H56" s="10">
        <f ca="1">+F56-D56</f>
        <v>-6</v>
      </c>
      <c r="I56" s="11">
        <f ca="1">+IF(D56&lt;&gt;0,IF(ABS((H56)/D56)&gt;1,"NM ",(H56)/D56*SIGN(D56)),"NM ")</f>
        <v>-8.5959885386819486E-3</v>
      </c>
    </row>
    <row r="57" spans="1:9" ht="6.75" customHeight="1" x14ac:dyDescent="0.2"/>
    <row r="58" spans="1:9" ht="15" x14ac:dyDescent="0.2">
      <c r="A58" s="3" t="s">
        <v>161</v>
      </c>
    </row>
  </sheetData>
  <mergeCells count="10">
    <mergeCell ref="A44:A45"/>
    <mergeCell ref="H44:I44"/>
    <mergeCell ref="A51:A52"/>
    <mergeCell ref="H51:I51"/>
    <mergeCell ref="H5:I5"/>
    <mergeCell ref="A17:A18"/>
    <mergeCell ref="H17:I17"/>
    <mergeCell ref="A24:A25"/>
    <mergeCell ref="H24:I24"/>
    <mergeCell ref="H35:I35"/>
  </mergeCells>
  <pageMargins left="0.70866141732283472" right="0.70866141732283472" top="0.74803149606299213" bottom="0.74803149606299213" header="0.31496062992125984" footer="0.31496062992125984"/>
  <pageSetup paperSize="9" scale="9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1DF4C-F51C-4EDD-9EF2-FE5AD6AD3D7C}">
  <sheetPr>
    <pageSetUpPr fitToPage="1"/>
  </sheetPr>
  <dimension ref="A1:I43"/>
  <sheetViews>
    <sheetView showGridLines="0" zoomScaleNormal="100" zoomScaleSheetLayoutView="115" workbookViewId="0"/>
  </sheetViews>
  <sheetFormatPr defaultColWidth="7.7109375" defaultRowHeight="12.75" x14ac:dyDescent="0.2"/>
  <cols>
    <col min="1" max="1" width="46" style="3" customWidth="1"/>
    <col min="2" max="6" width="7.7109375" style="3"/>
    <col min="7" max="7" width="1.28515625" customWidth="1"/>
    <col min="8" max="9" width="8" style="3" customWidth="1"/>
    <col min="10" max="16384" width="7.7109375" style="3"/>
  </cols>
  <sheetData>
    <row r="1" spans="1:9" ht="28.5" x14ac:dyDescent="0.45">
      <c r="A1" s="1" t="s">
        <v>0</v>
      </c>
      <c r="B1" s="2"/>
      <c r="C1" s="2"/>
      <c r="D1" s="2"/>
      <c r="E1" s="2"/>
      <c r="F1" s="2"/>
      <c r="G1" s="1"/>
      <c r="H1" s="1"/>
      <c r="I1" s="1"/>
    </row>
    <row r="3" spans="1:9" ht="21" x14ac:dyDescent="0.35">
      <c r="A3" s="4" t="s">
        <v>162</v>
      </c>
      <c r="B3" s="5"/>
      <c r="C3" s="5"/>
      <c r="D3" s="5"/>
      <c r="E3" s="5"/>
      <c r="F3" s="5"/>
      <c r="G3" s="5"/>
      <c r="H3" s="5"/>
      <c r="I3" s="5"/>
    </row>
    <row r="4" spans="1:9" ht="6.75" customHeight="1" x14ac:dyDescent="0.2"/>
    <row r="5" spans="1:9" ht="12.75" customHeight="1" x14ac:dyDescent="0.2">
      <c r="B5" s="6" t="s">
        <v>239</v>
      </c>
      <c r="C5" s="6" t="s">
        <v>240</v>
      </c>
      <c r="D5" s="6" t="s">
        <v>241</v>
      </c>
      <c r="E5" s="6" t="s">
        <v>242</v>
      </c>
      <c r="F5" s="6" t="s">
        <v>243</v>
      </c>
      <c r="H5" s="126" t="str">
        <f ca="1">+D5 &amp; " v " &amp;F5</f>
        <v>H1 FY19 v H1 FY20</v>
      </c>
      <c r="I5" s="126"/>
    </row>
    <row r="6" spans="1:9" x14ac:dyDescent="0.2">
      <c r="A6" s="14"/>
      <c r="B6" s="7" t="s">
        <v>2</v>
      </c>
      <c r="C6" s="7" t="s">
        <v>2</v>
      </c>
      <c r="D6" s="7" t="s">
        <v>2</v>
      </c>
      <c r="E6" s="7" t="s">
        <v>2</v>
      </c>
      <c r="F6" s="7" t="s">
        <v>2</v>
      </c>
      <c r="H6" s="7" t="s">
        <v>2</v>
      </c>
      <c r="I6" s="8" t="s">
        <v>3</v>
      </c>
    </row>
    <row r="7" spans="1:9" x14ac:dyDescent="0.2">
      <c r="A7" s="3" t="s">
        <v>163</v>
      </c>
      <c r="B7" s="9">
        <v>178.99999999999997</v>
      </c>
      <c r="C7" s="9">
        <v>191</v>
      </c>
      <c r="D7" s="9">
        <v>194.99999999999997</v>
      </c>
      <c r="E7" s="9">
        <v>205</v>
      </c>
      <c r="F7" s="9">
        <v>219.00000000000003</v>
      </c>
      <c r="H7" s="9">
        <f ca="1">+F7-D7</f>
        <v>24.000000000000057</v>
      </c>
      <c r="I7" s="11">
        <f ca="1">+IF(D7&lt;&gt;0,IF(ABS((H7)/D7)&gt;1,"NM ",(H7)/D7*SIGN(D7)),"NM ")</f>
        <v>0.12307692307692339</v>
      </c>
    </row>
    <row r="8" spans="1:9" ht="6.75" customHeight="1" x14ac:dyDescent="0.2">
      <c r="B8" s="9"/>
      <c r="C8" s="9"/>
      <c r="D8" s="9"/>
      <c r="E8" s="9"/>
      <c r="F8" s="9"/>
      <c r="I8" s="17"/>
    </row>
    <row r="9" spans="1:9" x14ac:dyDescent="0.2">
      <c r="A9" s="3" t="s">
        <v>164</v>
      </c>
      <c r="B9" s="9">
        <v>-27</v>
      </c>
      <c r="C9" s="9">
        <v>-28</v>
      </c>
      <c r="D9" s="9">
        <v>-32.000000000000007</v>
      </c>
      <c r="E9" s="9">
        <v>-40.999999999999993</v>
      </c>
      <c r="F9" s="9">
        <v>-43</v>
      </c>
      <c r="H9" s="9">
        <f ca="1">+F9-D9</f>
        <v>-10.999999999999993</v>
      </c>
      <c r="I9" s="13">
        <f ca="1">+IF(D9&lt;&gt;0,IF(ABS((H9)/D9)&gt;1,"NM ",(H9)/D9*SIGN(D9)),"NM ")</f>
        <v>-0.34374999999999972</v>
      </c>
    </row>
    <row r="10" spans="1:9" ht="6.75" customHeight="1" x14ac:dyDescent="0.2">
      <c r="B10" s="9"/>
      <c r="C10" s="9"/>
      <c r="D10" s="9"/>
      <c r="E10" s="9"/>
      <c r="F10" s="9"/>
      <c r="I10" s="17"/>
    </row>
    <row r="11" spans="1:9" x14ac:dyDescent="0.2">
      <c r="A11" s="14" t="s">
        <v>165</v>
      </c>
      <c r="B11" s="30">
        <f t="shared" ref="B11:F11" ca="1" si="0">+SUM(B7:B10)</f>
        <v>151.99999999999997</v>
      </c>
      <c r="C11" s="30">
        <f t="shared" ca="1" si="0"/>
        <v>163</v>
      </c>
      <c r="D11" s="30">
        <f t="shared" ca="1" si="0"/>
        <v>162.99999999999997</v>
      </c>
      <c r="E11" s="30">
        <f t="shared" ca="1" si="0"/>
        <v>164</v>
      </c>
      <c r="F11" s="30">
        <f t="shared" ca="1" si="0"/>
        <v>176.00000000000003</v>
      </c>
      <c r="H11" s="30">
        <f ca="1">+F11-D11</f>
        <v>13.000000000000057</v>
      </c>
      <c r="I11" s="31">
        <f ca="1">+IF(D11&lt;&gt;0,IF(ABS((H11)/D11)&gt;1,"NM ",(H11)/D11*SIGN(D11)),"NM ")</f>
        <v>7.9754601226994223E-2</v>
      </c>
    </row>
    <row r="12" spans="1:9" x14ac:dyDescent="0.2">
      <c r="A12" s="3" t="s">
        <v>166</v>
      </c>
      <c r="B12" s="12">
        <f t="shared" ref="B12:F12" ca="1" si="1">ROUND(B11/B7,3)</f>
        <v>0.84899999999999998</v>
      </c>
      <c r="C12" s="12">
        <f t="shared" ca="1" si="1"/>
        <v>0.85299999999999998</v>
      </c>
      <c r="D12" s="12">
        <f t="shared" ca="1" si="1"/>
        <v>0.83599999999999997</v>
      </c>
      <c r="E12" s="12">
        <f t="shared" ca="1" si="1"/>
        <v>0.8</v>
      </c>
      <c r="F12" s="12">
        <f t="shared" ca="1" si="1"/>
        <v>0.80400000000000005</v>
      </c>
      <c r="H12" s="13">
        <f ca="1">+F12-D12</f>
        <v>-3.1999999999999917E-2</v>
      </c>
      <c r="I12" s="13">
        <f ca="1">+IF(D12&lt;&gt;0,IF(ABS((H12)/D12)&gt;1,"NM ",(H12)/D12*SIGN(D12)),"NM ")</f>
        <v>-3.8277511961722389E-2</v>
      </c>
    </row>
    <row r="13" spans="1:9" ht="15" x14ac:dyDescent="0.2">
      <c r="A13" s="3" t="s">
        <v>167</v>
      </c>
      <c r="B13" s="12">
        <v>0.36899999999999999</v>
      </c>
      <c r="C13" s="12">
        <v>0.46600000000000003</v>
      </c>
      <c r="D13" s="12">
        <v>0.36899999999999999</v>
      </c>
      <c r="E13" s="12">
        <v>0.42</v>
      </c>
      <c r="F13" s="12">
        <v>0.34200000000000003</v>
      </c>
      <c r="H13" s="13">
        <f ca="1">+F13-D13</f>
        <v>-2.6999999999999968E-2</v>
      </c>
      <c r="I13" s="13">
        <f ca="1">+IF(D13&lt;&gt;0,IF(ABS((H13)/D13)&gt;1,"NM ",(H13)/D13*SIGN(D13)),"NM ")</f>
        <v>-7.3170731707316986E-2</v>
      </c>
    </row>
    <row r="14" spans="1:9" x14ac:dyDescent="0.2">
      <c r="B14" s="12"/>
      <c r="C14" s="12"/>
      <c r="D14" s="12"/>
      <c r="E14" s="12"/>
      <c r="F14" s="12"/>
      <c r="I14" s="17"/>
    </row>
    <row r="15" spans="1:9" ht="15" customHeight="1" x14ac:dyDescent="0.2">
      <c r="A15" s="128" t="s">
        <v>168</v>
      </c>
      <c r="B15" s="128"/>
      <c r="C15" s="128"/>
      <c r="D15" s="128"/>
      <c r="E15" s="128"/>
      <c r="F15" s="128"/>
      <c r="G15" s="128"/>
      <c r="H15" s="128"/>
      <c r="I15" s="128"/>
    </row>
    <row r="16" spans="1:9" x14ac:dyDescent="0.2">
      <c r="A16" s="128"/>
      <c r="B16" s="128"/>
      <c r="C16" s="128"/>
      <c r="D16" s="128"/>
      <c r="E16" s="128"/>
      <c r="F16" s="128"/>
      <c r="G16" s="128"/>
      <c r="H16" s="128"/>
      <c r="I16" s="128"/>
    </row>
    <row r="18" spans="1:9" ht="21" x14ac:dyDescent="0.35">
      <c r="A18" s="4" t="s">
        <v>169</v>
      </c>
      <c r="B18" s="5"/>
      <c r="C18" s="5"/>
      <c r="D18" s="5"/>
      <c r="E18" s="5"/>
      <c r="F18" s="5"/>
      <c r="G18" s="5"/>
      <c r="H18" s="5"/>
      <c r="I18" s="5"/>
    </row>
    <row r="19" spans="1:9" ht="6.75" customHeight="1" x14ac:dyDescent="0.2"/>
    <row r="20" spans="1:9" ht="12.75" customHeight="1" x14ac:dyDescent="0.2">
      <c r="B20" s="6" t="s">
        <v>239</v>
      </c>
      <c r="C20" s="6" t="s">
        <v>240</v>
      </c>
      <c r="D20" s="6" t="s">
        <v>241</v>
      </c>
      <c r="E20" s="6" t="s">
        <v>242</v>
      </c>
      <c r="F20" s="6" t="s">
        <v>243</v>
      </c>
      <c r="H20" s="126" t="str">
        <f ca="1">+D20 &amp; " v " &amp;F20</f>
        <v>H1 FY19 v H1 FY20</v>
      </c>
      <c r="I20" s="126"/>
    </row>
    <row r="21" spans="1:9" x14ac:dyDescent="0.2">
      <c r="A21" s="14"/>
      <c r="B21" s="7" t="s">
        <v>2</v>
      </c>
      <c r="C21" s="7" t="s">
        <v>2</v>
      </c>
      <c r="D21" s="7" t="s">
        <v>2</v>
      </c>
      <c r="E21" s="7" t="s">
        <v>2</v>
      </c>
      <c r="F21" s="7" t="s">
        <v>2</v>
      </c>
      <c r="H21" s="7" t="s">
        <v>2</v>
      </c>
      <c r="I21" s="8" t="s">
        <v>3</v>
      </c>
    </row>
    <row r="22" spans="1:9" x14ac:dyDescent="0.2">
      <c r="A22" s="3" t="s">
        <v>170</v>
      </c>
      <c r="B22" s="9">
        <v>184</v>
      </c>
      <c r="C22" s="9">
        <v>173.00000000000003</v>
      </c>
      <c r="D22" s="9">
        <v>190.99999999999997</v>
      </c>
      <c r="E22" s="9">
        <v>173.99999999999997</v>
      </c>
      <c r="F22" s="9">
        <v>208</v>
      </c>
      <c r="H22" s="9">
        <f ca="1">+F22-D22</f>
        <v>17.000000000000028</v>
      </c>
      <c r="I22" s="11">
        <f ca="1">+IF(D22&lt;&gt;0,IF(ABS((H22)/D22)&gt;1,"NM ",(H22)/D22*SIGN(D22)),"NM ")</f>
        <v>8.9005235602094404E-2</v>
      </c>
    </row>
    <row r="23" spans="1:9" ht="6.75" customHeight="1" x14ac:dyDescent="0.2">
      <c r="B23" s="9"/>
      <c r="C23" s="9"/>
      <c r="D23" s="9"/>
      <c r="E23" s="9"/>
      <c r="F23" s="9"/>
      <c r="I23" s="17"/>
    </row>
    <row r="24" spans="1:9" x14ac:dyDescent="0.2">
      <c r="A24" s="3" t="s">
        <v>171</v>
      </c>
      <c r="B24" s="9">
        <v>-166.99999999999997</v>
      </c>
      <c r="C24" s="9">
        <v>-150</v>
      </c>
      <c r="D24" s="9">
        <v>-173</v>
      </c>
      <c r="E24" s="9">
        <v>-149</v>
      </c>
      <c r="F24" s="9">
        <v>-187</v>
      </c>
      <c r="H24" s="9">
        <f ca="1">+F24-D24</f>
        <v>-14</v>
      </c>
      <c r="I24" s="13">
        <f ca="1">+IF(D24&lt;&gt;0,IF(ABS((H24)/D24)&gt;1,"NM ",(H24)/D24*SIGN(D24)),"NM ")</f>
        <v>-8.0924855491329481E-2</v>
      </c>
    </row>
    <row r="25" spans="1:9" ht="6.75" customHeight="1" x14ac:dyDescent="0.2">
      <c r="B25" s="9"/>
      <c r="C25" s="9"/>
      <c r="D25" s="9"/>
      <c r="E25" s="9"/>
      <c r="F25" s="9"/>
      <c r="I25" s="17"/>
    </row>
    <row r="26" spans="1:9" x14ac:dyDescent="0.2">
      <c r="A26" s="14" t="s">
        <v>172</v>
      </c>
      <c r="B26" s="30">
        <f t="shared" ref="B26:F26" ca="1" si="2">+SUM(B22:B25)</f>
        <v>17.000000000000028</v>
      </c>
      <c r="C26" s="30">
        <f t="shared" ca="1" si="2"/>
        <v>23.000000000000028</v>
      </c>
      <c r="D26" s="30">
        <f t="shared" ca="1" si="2"/>
        <v>17.999999999999972</v>
      </c>
      <c r="E26" s="30">
        <f t="shared" ca="1" si="2"/>
        <v>24.999999999999972</v>
      </c>
      <c r="F26" s="30">
        <f t="shared" ca="1" si="2"/>
        <v>21</v>
      </c>
      <c r="H26" s="30">
        <f ca="1">+F26-D26</f>
        <v>3.0000000000000284</v>
      </c>
      <c r="I26" s="31">
        <f ca="1">+IF(D26&lt;&gt;0,IF(ABS((H26)/D26)&gt;1,"NM ",(H26)/D26*SIGN(D26)),"NM ")</f>
        <v>0.16666666666666852</v>
      </c>
    </row>
    <row r="27" spans="1:9" x14ac:dyDescent="0.2">
      <c r="A27" s="3" t="s">
        <v>173</v>
      </c>
      <c r="B27" s="12">
        <f t="shared" ref="B27:F27" ca="1" si="3">ROUND(B26/B22,3)</f>
        <v>9.1999999999999998E-2</v>
      </c>
      <c r="C27" s="12">
        <f t="shared" ca="1" si="3"/>
        <v>0.13300000000000001</v>
      </c>
      <c r="D27" s="12">
        <f t="shared" ca="1" si="3"/>
        <v>9.4E-2</v>
      </c>
      <c r="E27" s="12">
        <f t="shared" ca="1" si="3"/>
        <v>0.14399999999999999</v>
      </c>
      <c r="F27" s="12">
        <f t="shared" ca="1" si="3"/>
        <v>0.10100000000000001</v>
      </c>
      <c r="H27" s="13">
        <f ca="1">+F27-D27</f>
        <v>7.0000000000000062E-3</v>
      </c>
      <c r="I27" s="13">
        <f ca="1">+IF(D27&lt;&gt;0,IF(ABS((H27)/D27)&gt;1,"NM ",(H27)/D27*SIGN(D27)),"NM ")</f>
        <v>7.4468085106383045E-2</v>
      </c>
    </row>
    <row r="29" spans="1:9" ht="21" x14ac:dyDescent="0.35">
      <c r="A29" s="4" t="s">
        <v>174</v>
      </c>
      <c r="B29" s="5"/>
      <c r="C29" s="5"/>
      <c r="D29" s="5"/>
      <c r="E29" s="5"/>
      <c r="F29" s="5"/>
      <c r="G29" s="5"/>
      <c r="H29" s="5"/>
      <c r="I29" s="5"/>
    </row>
    <row r="30" spans="1:9" ht="6.75" customHeight="1" x14ac:dyDescent="0.2"/>
    <row r="31" spans="1:9" ht="12.75" customHeight="1" x14ac:dyDescent="0.2">
      <c r="B31" s="6" t="s">
        <v>239</v>
      </c>
      <c r="C31" s="6" t="s">
        <v>240</v>
      </c>
      <c r="D31" s="6" t="s">
        <v>241</v>
      </c>
      <c r="E31" s="6" t="s">
        <v>242</v>
      </c>
      <c r="F31" s="6" t="s">
        <v>243</v>
      </c>
      <c r="H31" s="126" t="str">
        <f ca="1">+D31 &amp; " v " &amp;F31</f>
        <v>H1 FY19 v H1 FY20</v>
      </c>
      <c r="I31" s="126"/>
    </row>
    <row r="32" spans="1:9" x14ac:dyDescent="0.2">
      <c r="A32" s="14"/>
      <c r="B32" s="7" t="s">
        <v>2</v>
      </c>
      <c r="C32" s="7" t="s">
        <v>2</v>
      </c>
      <c r="D32" s="7" t="s">
        <v>2</v>
      </c>
      <c r="E32" s="7" t="s">
        <v>2</v>
      </c>
      <c r="F32" s="7" t="s">
        <v>2</v>
      </c>
      <c r="H32" s="7" t="s">
        <v>2</v>
      </c>
      <c r="I32" s="8" t="s">
        <v>3</v>
      </c>
    </row>
    <row r="33" spans="1:9" x14ac:dyDescent="0.2">
      <c r="A33" s="3" t="s">
        <v>92</v>
      </c>
      <c r="B33" s="64">
        <v>26</v>
      </c>
      <c r="C33" s="64">
        <v>28.999999999999996</v>
      </c>
      <c r="D33" s="64">
        <v>24.999999999999996</v>
      </c>
      <c r="E33" s="64">
        <v>20</v>
      </c>
      <c r="F33" s="64">
        <v>24</v>
      </c>
      <c r="H33" s="9">
        <f ca="1">+F33-D33</f>
        <v>-0.99999999999999645</v>
      </c>
      <c r="I33" s="11">
        <f ca="1">+IF(D33&lt;&gt;0,IF(ABS((H33)/D33)&gt;1,"NM ",(H33)/D33*SIGN(D33)),"NM ")</f>
        <v>-3.9999999999999862E-2</v>
      </c>
    </row>
    <row r="34" spans="1:9" x14ac:dyDescent="0.2">
      <c r="A34" s="3" t="s">
        <v>175</v>
      </c>
      <c r="B34" s="64">
        <v>103.99999999999999</v>
      </c>
      <c r="C34" s="64">
        <v>103</v>
      </c>
      <c r="D34" s="64">
        <v>96.000000000000014</v>
      </c>
      <c r="E34" s="64">
        <v>101</v>
      </c>
      <c r="F34" s="64">
        <v>97.000000000000028</v>
      </c>
      <c r="H34" s="9">
        <f ca="1">+F34-D34</f>
        <v>1.0000000000000142</v>
      </c>
      <c r="I34" s="65">
        <f ca="1">+IF(D34&lt;&gt;0,IF(ABS((H34)/D34)&gt;1,"NM ",(H34)/D34*SIGN(D34)),"NM ")</f>
        <v>1.0416666666666814E-2</v>
      </c>
    </row>
    <row r="35" spans="1:9" x14ac:dyDescent="0.2">
      <c r="A35" s="14" t="s">
        <v>176</v>
      </c>
      <c r="B35" s="10">
        <v>130</v>
      </c>
      <c r="C35" s="10">
        <v>132</v>
      </c>
      <c r="D35" s="10">
        <v>121.00000000000001</v>
      </c>
      <c r="E35" s="10">
        <v>121</v>
      </c>
      <c r="F35" s="10">
        <v>121.00000000000003</v>
      </c>
      <c r="H35" s="10">
        <f ca="1">+F35-D35</f>
        <v>0</v>
      </c>
      <c r="I35" s="11">
        <f ca="1">+IF(D35&lt;&gt;0,IF(ABS((H35)/D35)&gt;1,"NM ",(H35)/D35*SIGN(D35)),"NM ")</f>
        <v>0</v>
      </c>
    </row>
    <row r="36" spans="1:9" ht="6.75" customHeight="1" x14ac:dyDescent="0.2">
      <c r="B36" s="9"/>
      <c r="C36" s="9"/>
      <c r="D36" s="9"/>
      <c r="E36" s="9"/>
      <c r="F36" s="9"/>
      <c r="I36" s="17"/>
    </row>
    <row r="37" spans="1:9" ht="15" x14ac:dyDescent="0.2">
      <c r="A37" s="3" t="s">
        <v>177</v>
      </c>
      <c r="B37" s="9">
        <v>-62.999999999999993</v>
      </c>
      <c r="C37" s="9">
        <v>-57.999999999999993</v>
      </c>
      <c r="D37" s="9">
        <v>-54.999999999999993</v>
      </c>
      <c r="E37" s="9">
        <v>-54.999999999999986</v>
      </c>
      <c r="F37" s="9">
        <v>-56.000000000000007</v>
      </c>
      <c r="H37" s="9">
        <f ca="1">+F37-D37</f>
        <v>-1.0000000000000142</v>
      </c>
      <c r="I37" s="13">
        <f ca="1">+IF(D37&lt;&gt;0,IF(ABS((H37)/D37)&gt;1,"NM ",(H37)/D37*SIGN(D37)),"NM ")</f>
        <v>-1.8181818181818441E-2</v>
      </c>
    </row>
    <row r="38" spans="1:9" ht="6.75" customHeight="1" x14ac:dyDescent="0.2">
      <c r="B38" s="9"/>
      <c r="C38" s="9"/>
      <c r="D38" s="9"/>
      <c r="E38" s="9"/>
      <c r="F38" s="9"/>
      <c r="I38" s="17"/>
    </row>
    <row r="39" spans="1:9" x14ac:dyDescent="0.2">
      <c r="A39" s="14" t="s">
        <v>178</v>
      </c>
      <c r="B39" s="30">
        <f ca="1">+SUM(B35:B38)</f>
        <v>67</v>
      </c>
      <c r="C39" s="30">
        <f ca="1">+SUM(C35:C38)</f>
        <v>74</v>
      </c>
      <c r="D39" s="30">
        <f ca="1">+SUM(D35:D38)</f>
        <v>66.000000000000028</v>
      </c>
      <c r="E39" s="30">
        <f ca="1">+SUM(E35:E38)</f>
        <v>66.000000000000014</v>
      </c>
      <c r="F39" s="30">
        <f ca="1">+SUM(F35:F38)</f>
        <v>65.000000000000028</v>
      </c>
      <c r="H39" s="30">
        <f ca="1">+F39-D39</f>
        <v>-1</v>
      </c>
      <c r="I39" s="31">
        <f ca="1">+IF(D39&lt;&gt;0,IF(ABS((H39)/D39)&gt;1,"NM ",(H39)/D39*SIGN(D39)),"NM ")</f>
        <v>-1.5151515151515145E-2</v>
      </c>
    </row>
    <row r="40" spans="1:9" x14ac:dyDescent="0.2">
      <c r="A40" s="3" t="s">
        <v>179</v>
      </c>
      <c r="B40" s="12">
        <f ca="1">ROUND(B39/B35,3)</f>
        <v>0.51500000000000001</v>
      </c>
      <c r="C40" s="12">
        <f ca="1">ROUND(C39/C35,3)</f>
        <v>0.56100000000000005</v>
      </c>
      <c r="D40" s="12">
        <f ca="1">ROUND(D39/D35,3)</f>
        <v>0.54500000000000004</v>
      </c>
      <c r="E40" s="12">
        <f ca="1">ROUND(E39/E35,3)</f>
        <v>0.54500000000000004</v>
      </c>
      <c r="F40" s="12">
        <f ca="1">ROUND(F39/F35,3)</f>
        <v>0.53700000000000003</v>
      </c>
      <c r="H40" s="13">
        <f ca="1">+F40-D40</f>
        <v>-8.0000000000000071E-3</v>
      </c>
      <c r="I40" s="13">
        <f ca="1">+IF(D40&lt;&gt;0,IF(ABS((H40)/D40)&gt;1,"NM ",(H40)/D40*SIGN(D40)),"NM ")</f>
        <v>-1.4678899082568819E-2</v>
      </c>
    </row>
    <row r="41" spans="1:9" x14ac:dyDescent="0.2">
      <c r="B41" s="12"/>
      <c r="C41" s="12"/>
      <c r="D41" s="12"/>
      <c r="E41" s="12"/>
      <c r="F41" s="12"/>
      <c r="I41" s="17"/>
    </row>
    <row r="42" spans="1:9" ht="15" customHeight="1" x14ac:dyDescent="0.2">
      <c r="A42" s="3" t="s">
        <v>180</v>
      </c>
      <c r="G42" s="3"/>
    </row>
    <row r="43" spans="1:9" x14ac:dyDescent="0.2">
      <c r="G43" s="3"/>
    </row>
  </sheetData>
  <mergeCells count="4">
    <mergeCell ref="H5:I5"/>
    <mergeCell ref="A15:I16"/>
    <mergeCell ref="H20:I20"/>
    <mergeCell ref="H31:I31"/>
  </mergeCells>
  <pageMargins left="0.70866141732283472" right="0.70866141732283472" top="0.74803149606299213" bottom="0.74803149606299213" header="0.31496062992125984" footer="0.31496062992125984"/>
  <pageSetup paperSize="9" scale="95"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32DF5-B8E4-4A4F-B24F-28668C6702D7}">
  <sheetPr>
    <pageSetUpPr fitToPage="1"/>
  </sheetPr>
  <dimension ref="A1:M80"/>
  <sheetViews>
    <sheetView showGridLines="0" zoomScaleNormal="100" zoomScaleSheetLayoutView="100" workbookViewId="0"/>
  </sheetViews>
  <sheetFormatPr defaultColWidth="7.7109375" defaultRowHeight="12.75" x14ac:dyDescent="0.2"/>
  <cols>
    <col min="1" max="1" width="45.7109375" style="66" customWidth="1"/>
    <col min="2" max="6" width="7.7109375" style="66"/>
    <col min="7" max="7" width="1.42578125" style="66" customWidth="1"/>
    <col min="8" max="8" width="7.7109375" style="66" customWidth="1"/>
    <col min="9" max="9" width="8.7109375" style="66" bestFit="1" customWidth="1"/>
    <col min="10" max="16384" width="7.7109375" style="66"/>
  </cols>
  <sheetData>
    <row r="1" spans="1:11" ht="28.5" x14ac:dyDescent="0.45">
      <c r="A1" s="1" t="s">
        <v>0</v>
      </c>
      <c r="B1" s="2"/>
      <c r="C1" s="2"/>
      <c r="D1" s="2"/>
      <c r="E1" s="2"/>
      <c r="F1" s="2"/>
      <c r="G1" s="1"/>
      <c r="H1" s="1"/>
      <c r="I1" s="1"/>
    </row>
    <row r="3" spans="1:11" ht="21" x14ac:dyDescent="0.35">
      <c r="A3" s="4" t="s">
        <v>181</v>
      </c>
      <c r="B3" s="5"/>
      <c r="C3" s="5"/>
      <c r="D3" s="5"/>
      <c r="E3" s="5"/>
      <c r="F3" s="5"/>
      <c r="G3" s="5"/>
      <c r="H3" s="5"/>
      <c r="I3" s="5"/>
    </row>
    <row r="5" spans="1:11" ht="12.75" customHeight="1" x14ac:dyDescent="0.2">
      <c r="B5" s="6" t="s">
        <v>239</v>
      </c>
      <c r="C5" s="6" t="s">
        <v>240</v>
      </c>
      <c r="D5" s="6" t="s">
        <v>241</v>
      </c>
      <c r="E5" s="6" t="s">
        <v>242</v>
      </c>
      <c r="F5" s="6" t="s">
        <v>243</v>
      </c>
      <c r="H5" s="126" t="str">
        <f ca="1">+D5 &amp; " v " &amp;F5</f>
        <v>H1 FY19 v H1 FY20</v>
      </c>
      <c r="I5" s="126"/>
    </row>
    <row r="6" spans="1:11" x14ac:dyDescent="0.2">
      <c r="B6" s="67" t="s">
        <v>2</v>
      </c>
      <c r="C6" s="67" t="s">
        <v>2</v>
      </c>
      <c r="D6" s="67" t="s">
        <v>2</v>
      </c>
      <c r="E6" s="67" t="s">
        <v>2</v>
      </c>
      <c r="F6" s="67" t="s">
        <v>2</v>
      </c>
      <c r="H6" s="7" t="s">
        <v>2</v>
      </c>
      <c r="I6" s="8" t="s">
        <v>3</v>
      </c>
    </row>
    <row r="7" spans="1:11" x14ac:dyDescent="0.2">
      <c r="A7" s="68" t="s">
        <v>182</v>
      </c>
      <c r="B7" s="69"/>
      <c r="C7" s="69"/>
      <c r="D7" s="69"/>
      <c r="E7" s="69"/>
      <c r="F7" s="69"/>
      <c r="H7" s="70"/>
      <c r="I7" s="11"/>
      <c r="K7" s="12"/>
    </row>
    <row r="8" spans="1:11" x14ac:dyDescent="0.2">
      <c r="A8" s="71" t="s">
        <v>183</v>
      </c>
      <c r="B8" s="72">
        <v>1768</v>
      </c>
      <c r="C8" s="72">
        <v>1721</v>
      </c>
      <c r="D8" s="72">
        <v>1770</v>
      </c>
      <c r="E8" s="72">
        <v>1654</v>
      </c>
      <c r="F8" s="72">
        <v>1861</v>
      </c>
      <c r="H8" s="69">
        <f t="shared" ref="H8:H16" ca="1" si="0">+F8-D8</f>
        <v>91</v>
      </c>
      <c r="I8" s="13">
        <f t="shared" ref="I8:I16" ca="1" si="1">+IF(D8&lt;&gt;0,IF(ABS((H8)/D8)&gt;1,"NM ",(H8)/D8*SIGN(D8)),"NM ")</f>
        <v>5.141242937853107E-2</v>
      </c>
    </row>
    <row r="9" spans="1:11" x14ac:dyDescent="0.2">
      <c r="A9" s="71" t="s">
        <v>184</v>
      </c>
      <c r="B9" s="72">
        <v>16</v>
      </c>
      <c r="C9" s="72">
        <v>18</v>
      </c>
      <c r="D9" s="72">
        <v>18</v>
      </c>
      <c r="E9" s="72">
        <v>17</v>
      </c>
      <c r="F9" s="72">
        <v>17</v>
      </c>
      <c r="H9" s="69">
        <f t="shared" ca="1" si="0"/>
        <v>-1</v>
      </c>
      <c r="I9" s="13">
        <f t="shared" ca="1" si="1"/>
        <v>-5.5555555555555552E-2</v>
      </c>
    </row>
    <row r="10" spans="1:11" x14ac:dyDescent="0.2">
      <c r="A10" s="71" t="s">
        <v>185</v>
      </c>
      <c r="B10" s="72">
        <v>7</v>
      </c>
      <c r="C10" s="72">
        <v>43</v>
      </c>
      <c r="D10" s="72">
        <v>0</v>
      </c>
      <c r="E10" s="72">
        <v>15</v>
      </c>
      <c r="F10" s="72">
        <v>0</v>
      </c>
      <c r="H10" s="69">
        <f t="shared" ca="1" si="0"/>
        <v>0</v>
      </c>
      <c r="I10" s="13" t="str">
        <f t="shared" ca="1" si="1"/>
        <v xml:space="preserve">NM </v>
      </c>
    </row>
    <row r="11" spans="1:11" x14ac:dyDescent="0.2">
      <c r="A11" s="71" t="s">
        <v>186</v>
      </c>
      <c r="B11" s="72">
        <v>-1266</v>
      </c>
      <c r="C11" s="72">
        <v>-1252</v>
      </c>
      <c r="D11" s="72">
        <v>-1314</v>
      </c>
      <c r="E11" s="72">
        <v>-1169</v>
      </c>
      <c r="F11" s="72">
        <v>-1396</v>
      </c>
      <c r="H11" s="69">
        <f t="shared" ca="1" si="0"/>
        <v>-82</v>
      </c>
      <c r="I11" s="13">
        <f t="shared" ca="1" si="1"/>
        <v>-6.2404870624048703E-2</v>
      </c>
    </row>
    <row r="12" spans="1:11" x14ac:dyDescent="0.2">
      <c r="A12" s="71" t="s">
        <v>187</v>
      </c>
      <c r="B12" s="72">
        <v>-70</v>
      </c>
      <c r="C12" s="72">
        <v>-97</v>
      </c>
      <c r="D12" s="72">
        <v>-44</v>
      </c>
      <c r="E12" s="72">
        <v>-91</v>
      </c>
      <c r="F12" s="72">
        <v>-82</v>
      </c>
      <c r="H12" s="69">
        <f t="shared" ca="1" si="0"/>
        <v>-38</v>
      </c>
      <c r="I12" s="13">
        <f t="shared" ca="1" si="1"/>
        <v>-0.86363636363636365</v>
      </c>
    </row>
    <row r="13" spans="1:11" x14ac:dyDescent="0.2">
      <c r="A13" s="71" t="s">
        <v>188</v>
      </c>
      <c r="B13" s="72">
        <v>-14</v>
      </c>
      <c r="C13" s="72">
        <v>-23</v>
      </c>
      <c r="D13" s="72">
        <v>-22</v>
      </c>
      <c r="E13" s="72">
        <v>-23</v>
      </c>
      <c r="F13" s="72">
        <v>-26</v>
      </c>
      <c r="H13" s="69">
        <f t="shared" ca="1" si="0"/>
        <v>-4</v>
      </c>
      <c r="I13" s="13">
        <f t="shared" ca="1" si="1"/>
        <v>-0.18181818181818182</v>
      </c>
    </row>
    <row r="14" spans="1:11" x14ac:dyDescent="0.2">
      <c r="A14" s="71" t="s">
        <v>189</v>
      </c>
      <c r="B14" s="72">
        <v>-14</v>
      </c>
      <c r="C14" s="72">
        <v>-14</v>
      </c>
      <c r="D14" s="72">
        <v>-13</v>
      </c>
      <c r="E14" s="72">
        <v>-17</v>
      </c>
      <c r="F14" s="72">
        <v>-14</v>
      </c>
      <c r="H14" s="69">
        <f t="shared" ca="1" si="0"/>
        <v>-1</v>
      </c>
      <c r="I14" s="13">
        <f t="shared" ca="1" si="1"/>
        <v>-7.6923076923076927E-2</v>
      </c>
    </row>
    <row r="15" spans="1:11" s="73" customFormat="1" ht="25.5" x14ac:dyDescent="0.2">
      <c r="A15" s="71" t="s">
        <v>190</v>
      </c>
      <c r="B15" s="72">
        <v>-1</v>
      </c>
      <c r="C15" s="72">
        <v>-2</v>
      </c>
      <c r="D15" s="72">
        <v>-2</v>
      </c>
      <c r="E15" s="72">
        <v>-2</v>
      </c>
      <c r="F15" s="72">
        <v>-3</v>
      </c>
      <c r="H15" s="74">
        <f t="shared" ca="1" si="0"/>
        <v>-1</v>
      </c>
      <c r="I15" s="75">
        <f t="shared" ca="1" si="1"/>
        <v>-0.5</v>
      </c>
    </row>
    <row r="16" spans="1:11" x14ac:dyDescent="0.2">
      <c r="A16" s="76" t="s">
        <v>191</v>
      </c>
      <c r="B16" s="77">
        <f ca="1">SUM(B8:B15)</f>
        <v>426</v>
      </c>
      <c r="C16" s="77">
        <f t="shared" ref="C16:E16" ca="1" si="2">SUM(C8:C15)</f>
        <v>394</v>
      </c>
      <c r="D16" s="77">
        <f t="shared" ca="1" si="2"/>
        <v>393</v>
      </c>
      <c r="E16" s="77">
        <f t="shared" ca="1" si="2"/>
        <v>384</v>
      </c>
      <c r="F16" s="77">
        <f ca="1">SUM(F8:F15)</f>
        <v>357</v>
      </c>
      <c r="H16" s="78">
        <f t="shared" ca="1" si="0"/>
        <v>-36</v>
      </c>
      <c r="I16" s="16">
        <f t="shared" ca="1" si="1"/>
        <v>-9.1603053435114504E-2</v>
      </c>
    </row>
    <row r="17" spans="1:9" x14ac:dyDescent="0.2">
      <c r="A17" s="68" t="s">
        <v>192</v>
      </c>
      <c r="B17" s="72"/>
      <c r="C17" s="72"/>
      <c r="D17" s="72"/>
      <c r="E17" s="72"/>
      <c r="F17" s="72"/>
    </row>
    <row r="18" spans="1:9" x14ac:dyDescent="0.2">
      <c r="A18" s="71" t="s">
        <v>193</v>
      </c>
      <c r="B18" s="72">
        <v>0</v>
      </c>
      <c r="C18" s="72">
        <v>1</v>
      </c>
      <c r="D18" s="72">
        <v>0</v>
      </c>
      <c r="E18" s="72">
        <v>1</v>
      </c>
      <c r="F18" s="72">
        <v>13</v>
      </c>
      <c r="H18" s="69">
        <f t="shared" ref="H18:H25" ca="1" si="3">+F18-D18</f>
        <v>13</v>
      </c>
      <c r="I18" s="13" t="str">
        <f t="shared" ref="I18:I25" ca="1" si="4">+IF(D18&lt;&gt;0,IF(ABS((H18)/D18)&gt;1,"NM ",(H18)/D18*SIGN(D18)),"NM ")</f>
        <v xml:space="preserve">NM </v>
      </c>
    </row>
    <row r="19" spans="1:9" x14ac:dyDescent="0.2">
      <c r="A19" s="79" t="s">
        <v>194</v>
      </c>
      <c r="B19" s="72">
        <v>0</v>
      </c>
      <c r="C19" s="72">
        <v>8</v>
      </c>
      <c r="D19" s="72">
        <v>0</v>
      </c>
      <c r="E19" s="72">
        <v>0</v>
      </c>
      <c r="F19" s="72">
        <v>0</v>
      </c>
      <c r="H19" s="69">
        <f t="shared" ca="1" si="3"/>
        <v>0</v>
      </c>
      <c r="I19" s="13" t="str">
        <f t="shared" ca="1" si="4"/>
        <v xml:space="preserve">NM </v>
      </c>
    </row>
    <row r="20" spans="1:9" x14ac:dyDescent="0.2">
      <c r="A20" s="79" t="s">
        <v>195</v>
      </c>
      <c r="B20" s="72">
        <v>0</v>
      </c>
      <c r="C20" s="72">
        <v>0</v>
      </c>
      <c r="D20" s="72">
        <v>0</v>
      </c>
      <c r="E20" s="72">
        <v>2</v>
      </c>
      <c r="F20" s="72">
        <v>0</v>
      </c>
      <c r="H20" s="69">
        <f t="shared" ca="1" si="3"/>
        <v>0</v>
      </c>
      <c r="I20" s="13" t="str">
        <f t="shared" ca="1" si="4"/>
        <v xml:space="preserve">NM </v>
      </c>
    </row>
    <row r="21" spans="1:9" x14ac:dyDescent="0.2">
      <c r="A21" s="71" t="s">
        <v>196</v>
      </c>
      <c r="B21" s="72">
        <v>-46</v>
      </c>
      <c r="C21" s="72">
        <v>-5</v>
      </c>
      <c r="D21" s="72">
        <v>0</v>
      </c>
      <c r="E21" s="72">
        <v>0</v>
      </c>
      <c r="F21" s="72">
        <v>-11</v>
      </c>
      <c r="H21" s="69">
        <f t="shared" ca="1" si="3"/>
        <v>-11</v>
      </c>
      <c r="I21" s="13" t="str">
        <f t="shared" ca="1" si="4"/>
        <v xml:space="preserve">NM </v>
      </c>
    </row>
    <row r="22" spans="1:9" x14ac:dyDescent="0.2">
      <c r="A22" s="79" t="s">
        <v>197</v>
      </c>
      <c r="B22" s="72">
        <v>-6</v>
      </c>
      <c r="C22" s="72">
        <v>-14</v>
      </c>
      <c r="D22" s="72">
        <v>-6</v>
      </c>
      <c r="E22" s="72">
        <v>0</v>
      </c>
      <c r="F22" s="72">
        <v>-30</v>
      </c>
      <c r="H22" s="69">
        <f t="shared" ca="1" si="3"/>
        <v>-24</v>
      </c>
      <c r="I22" s="13" t="str">
        <f t="shared" ca="1" si="4"/>
        <v xml:space="preserve">NM </v>
      </c>
    </row>
    <row r="23" spans="1:9" s="73" customFormat="1" ht="25.5" x14ac:dyDescent="0.2">
      <c r="A23" s="71" t="s">
        <v>198</v>
      </c>
      <c r="B23" s="72">
        <v>-236</v>
      </c>
      <c r="C23" s="72">
        <v>-178</v>
      </c>
      <c r="D23" s="72">
        <v>-258</v>
      </c>
      <c r="E23" s="72">
        <v>-157</v>
      </c>
      <c r="F23" s="72">
        <v>-273</v>
      </c>
      <c r="H23" s="74">
        <f t="shared" ca="1" si="3"/>
        <v>-15</v>
      </c>
      <c r="I23" s="75">
        <f t="shared" ca="1" si="4"/>
        <v>-5.8139534883720929E-2</v>
      </c>
    </row>
    <row r="24" spans="1:9" x14ac:dyDescent="0.2">
      <c r="A24" s="71" t="s">
        <v>199</v>
      </c>
      <c r="B24" s="72">
        <v>-4</v>
      </c>
      <c r="C24" s="72">
        <v>-4</v>
      </c>
      <c r="D24" s="72">
        <v>-3</v>
      </c>
      <c r="E24" s="72">
        <v>-5</v>
      </c>
      <c r="F24" s="72">
        <v>-4</v>
      </c>
      <c r="H24" s="69">
        <f t="shared" ca="1" si="3"/>
        <v>-1</v>
      </c>
      <c r="I24" s="13">
        <f t="shared" ca="1" si="4"/>
        <v>-0.33333333333333331</v>
      </c>
    </row>
    <row r="25" spans="1:9" x14ac:dyDescent="0.2">
      <c r="A25" s="76" t="s">
        <v>200</v>
      </c>
      <c r="B25" s="77">
        <f t="shared" ref="B25:F25" ca="1" si="5">SUM(B18:B24)</f>
        <v>-292</v>
      </c>
      <c r="C25" s="77">
        <f t="shared" ca="1" si="5"/>
        <v>-192</v>
      </c>
      <c r="D25" s="77">
        <f t="shared" ca="1" si="5"/>
        <v>-267</v>
      </c>
      <c r="E25" s="77">
        <f t="shared" ca="1" si="5"/>
        <v>-159</v>
      </c>
      <c r="F25" s="77">
        <f t="shared" ca="1" si="5"/>
        <v>-305</v>
      </c>
      <c r="H25" s="78">
        <f t="shared" ca="1" si="3"/>
        <v>-38</v>
      </c>
      <c r="I25" s="16">
        <f t="shared" ca="1" si="4"/>
        <v>-0.14232209737827714</v>
      </c>
    </row>
    <row r="26" spans="1:9" x14ac:dyDescent="0.2">
      <c r="A26" s="68" t="s">
        <v>201</v>
      </c>
      <c r="B26" s="80"/>
      <c r="C26" s="80"/>
      <c r="D26" s="80"/>
      <c r="E26" s="80"/>
      <c r="F26" s="80"/>
    </row>
    <row r="27" spans="1:9" x14ac:dyDescent="0.2">
      <c r="A27" s="71" t="s">
        <v>202</v>
      </c>
      <c r="B27" s="72">
        <v>184</v>
      </c>
      <c r="C27" s="72">
        <v>-10</v>
      </c>
      <c r="D27" s="72">
        <v>182</v>
      </c>
      <c r="E27" s="72">
        <v>-28</v>
      </c>
      <c r="F27" s="72">
        <v>207</v>
      </c>
      <c r="H27" s="69">
        <f t="shared" ref="H27:H35" ca="1" si="6">+F27-D27</f>
        <v>25</v>
      </c>
      <c r="I27" s="13">
        <f t="shared" ref="I27:I35" ca="1" si="7">+IF(D27&lt;&gt;0,IF(ABS((H27)/D27)&gt;1,"NM ",(H27)/D27*SIGN(D27)),"NM ")</f>
        <v>0.13736263736263737</v>
      </c>
    </row>
    <row r="28" spans="1:9" x14ac:dyDescent="0.2">
      <c r="A28" s="71" t="s">
        <v>203</v>
      </c>
      <c r="B28" s="72">
        <v>2</v>
      </c>
      <c r="C28" s="72">
        <v>3</v>
      </c>
      <c r="D28" s="72">
        <v>3</v>
      </c>
      <c r="E28" s="72">
        <v>3</v>
      </c>
      <c r="F28" s="72">
        <v>2</v>
      </c>
      <c r="H28" s="69">
        <f t="shared" ca="1" si="6"/>
        <v>-1</v>
      </c>
      <c r="I28" s="13">
        <f t="shared" ca="1" si="7"/>
        <v>-0.33333333333333331</v>
      </c>
    </row>
    <row r="29" spans="1:9" x14ac:dyDescent="0.2">
      <c r="A29" s="71" t="s">
        <v>204</v>
      </c>
      <c r="B29" s="72">
        <v>-229</v>
      </c>
      <c r="C29" s="72">
        <v>-229</v>
      </c>
      <c r="D29" s="72">
        <v>-229</v>
      </c>
      <c r="E29" s="72">
        <v>-230</v>
      </c>
      <c r="F29" s="72">
        <v>-229</v>
      </c>
      <c r="H29" s="69">
        <f t="shared" ca="1" si="6"/>
        <v>0</v>
      </c>
      <c r="I29" s="13">
        <f t="shared" ca="1" si="7"/>
        <v>0</v>
      </c>
    </row>
    <row r="30" spans="1:9" x14ac:dyDescent="0.2">
      <c r="A30" s="71" t="s">
        <v>205</v>
      </c>
      <c r="B30" s="72">
        <v>-18</v>
      </c>
      <c r="C30" s="72">
        <v>-19</v>
      </c>
      <c r="D30" s="72">
        <v>-19</v>
      </c>
      <c r="E30" s="72">
        <v>-17</v>
      </c>
      <c r="F30" s="72">
        <v>-19</v>
      </c>
      <c r="H30" s="69">
        <f t="shared" ca="1" si="6"/>
        <v>0</v>
      </c>
      <c r="I30" s="13">
        <f t="shared" ca="1" si="7"/>
        <v>0</v>
      </c>
    </row>
    <row r="31" spans="1:9" x14ac:dyDescent="0.2">
      <c r="A31" s="71" t="s">
        <v>206</v>
      </c>
      <c r="B31" s="72">
        <v>-8</v>
      </c>
      <c r="C31" s="72">
        <v>-9</v>
      </c>
      <c r="D31" s="72">
        <v>-8</v>
      </c>
      <c r="E31" s="72">
        <v>-9</v>
      </c>
      <c r="F31" s="72">
        <v>-13</v>
      </c>
      <c r="H31" s="69">
        <f t="shared" ca="1" si="6"/>
        <v>-5</v>
      </c>
      <c r="I31" s="13">
        <f t="shared" ca="1" si="7"/>
        <v>-0.625</v>
      </c>
    </row>
    <row r="32" spans="1:9" x14ac:dyDescent="0.2">
      <c r="A32" s="81" t="s">
        <v>207</v>
      </c>
      <c r="B32" s="82">
        <f t="shared" ref="B32:F32" ca="1" si="8">SUM(B27:B31)</f>
        <v>-69</v>
      </c>
      <c r="C32" s="82">
        <f t="shared" ca="1" si="8"/>
        <v>-264</v>
      </c>
      <c r="D32" s="82">
        <f t="shared" ca="1" si="8"/>
        <v>-71</v>
      </c>
      <c r="E32" s="82">
        <f t="shared" ca="1" si="8"/>
        <v>-281</v>
      </c>
      <c r="F32" s="82">
        <f t="shared" ca="1" si="8"/>
        <v>-52</v>
      </c>
      <c r="H32" s="78">
        <f t="shared" ca="1" si="6"/>
        <v>19</v>
      </c>
      <c r="I32" s="16">
        <f t="shared" ca="1" si="7"/>
        <v>0.26760563380281688</v>
      </c>
    </row>
    <row r="33" spans="1:9" ht="13.5" thickBot="1" x14ac:dyDescent="0.25">
      <c r="A33" s="83" t="s">
        <v>208</v>
      </c>
      <c r="B33" s="84">
        <f t="shared" ref="B33:F33" ca="1" si="9">SUM(B32,B25,B16)</f>
        <v>65</v>
      </c>
      <c r="C33" s="84">
        <f t="shared" ca="1" si="9"/>
        <v>-62</v>
      </c>
      <c r="D33" s="84">
        <f t="shared" ca="1" si="9"/>
        <v>55</v>
      </c>
      <c r="E33" s="84">
        <f t="shared" ca="1" si="9"/>
        <v>-56</v>
      </c>
      <c r="F33" s="84">
        <f t="shared" ca="1" si="9"/>
        <v>0</v>
      </c>
      <c r="H33" s="85">
        <f t="shared" ca="1" si="6"/>
        <v>-55</v>
      </c>
      <c r="I33" s="86">
        <f t="shared" ca="1" si="7"/>
        <v>-1</v>
      </c>
    </row>
    <row r="34" spans="1:9" x14ac:dyDescent="0.2">
      <c r="A34" s="87" t="s">
        <v>209</v>
      </c>
      <c r="B34" s="88">
        <v>52</v>
      </c>
      <c r="C34" s="88">
        <f ca="1">+B35</f>
        <v>117</v>
      </c>
      <c r="D34" s="88">
        <f t="shared" ref="D34:F34" ca="1" si="10">+C35</f>
        <v>55</v>
      </c>
      <c r="E34" s="88">
        <f t="shared" ca="1" si="10"/>
        <v>110</v>
      </c>
      <c r="F34" s="88">
        <f t="shared" ca="1" si="10"/>
        <v>54</v>
      </c>
      <c r="H34" s="69">
        <f t="shared" ca="1" si="6"/>
        <v>-1</v>
      </c>
      <c r="I34" s="13">
        <f t="shared" ca="1" si="7"/>
        <v>-1.8181818181818181E-2</v>
      </c>
    </row>
    <row r="35" spans="1:9" ht="13.5" thickBot="1" x14ac:dyDescent="0.25">
      <c r="A35" s="83" t="s">
        <v>210</v>
      </c>
      <c r="B35" s="84">
        <f t="shared" ref="B35:F35" ca="1" si="11">SUM(B33:B34)</f>
        <v>117</v>
      </c>
      <c r="C35" s="84">
        <f t="shared" ca="1" si="11"/>
        <v>55</v>
      </c>
      <c r="D35" s="84">
        <f t="shared" ca="1" si="11"/>
        <v>110</v>
      </c>
      <c r="E35" s="84">
        <f t="shared" ca="1" si="11"/>
        <v>54</v>
      </c>
      <c r="F35" s="84">
        <f t="shared" ca="1" si="11"/>
        <v>54</v>
      </c>
      <c r="H35" s="85">
        <f t="shared" ca="1" si="6"/>
        <v>-56</v>
      </c>
      <c r="I35" s="86">
        <f t="shared" ca="1" si="7"/>
        <v>-0.50909090909090904</v>
      </c>
    </row>
    <row r="37" spans="1:9" ht="21" x14ac:dyDescent="0.35">
      <c r="A37" s="4" t="s">
        <v>211</v>
      </c>
      <c r="B37" s="5"/>
      <c r="C37" s="5"/>
      <c r="D37" s="5"/>
      <c r="E37" s="5"/>
      <c r="F37" s="5"/>
      <c r="G37" s="5"/>
      <c r="H37" s="5"/>
      <c r="I37" s="5"/>
    </row>
    <row r="39" spans="1:9" ht="12.75" customHeight="1" x14ac:dyDescent="0.2">
      <c r="B39" s="6" t="s">
        <v>239</v>
      </c>
      <c r="C39" s="6" t="s">
        <v>240</v>
      </c>
      <c r="D39" s="6" t="s">
        <v>241</v>
      </c>
      <c r="E39" s="6" t="s">
        <v>242</v>
      </c>
      <c r="F39" s="6" t="s">
        <v>243</v>
      </c>
      <c r="H39" s="126" t="str">
        <f ca="1">+D39 &amp; " v " &amp;F39</f>
        <v>H1 FY19 v H1 FY20</v>
      </c>
      <c r="I39" s="126"/>
    </row>
    <row r="40" spans="1:9" x14ac:dyDescent="0.2">
      <c r="B40" s="67" t="s">
        <v>2</v>
      </c>
      <c r="C40" s="67" t="s">
        <v>2</v>
      </c>
      <c r="D40" s="67" t="s">
        <v>2</v>
      </c>
      <c r="E40" s="67" t="s">
        <v>2</v>
      </c>
      <c r="F40" s="67" t="s">
        <v>2</v>
      </c>
      <c r="H40" s="67" t="s">
        <v>2</v>
      </c>
      <c r="I40" s="89" t="s">
        <v>3</v>
      </c>
    </row>
    <row r="41" spans="1:9" x14ac:dyDescent="0.2">
      <c r="A41" s="90" t="s">
        <v>191</v>
      </c>
      <c r="B41" s="91">
        <f t="shared" ref="B41:F41" ca="1" si="12">B16</f>
        <v>426</v>
      </c>
      <c r="C41" s="91">
        <f t="shared" ca="1" si="12"/>
        <v>394</v>
      </c>
      <c r="D41" s="91">
        <f t="shared" ca="1" si="12"/>
        <v>393</v>
      </c>
      <c r="E41" s="91">
        <f t="shared" ca="1" si="12"/>
        <v>384</v>
      </c>
      <c r="F41" s="91">
        <f t="shared" ca="1" si="12"/>
        <v>357</v>
      </c>
      <c r="H41" s="69">
        <f t="shared" ref="H41:H46" ca="1" si="13">+F41-D41</f>
        <v>-36</v>
      </c>
      <c r="I41" s="13">
        <f t="shared" ref="I41:I46" ca="1" si="14">+IF(D41&lt;&gt;0,IF(ABS((H41)/D41)&gt;1,"NM ",(H41)/D41*SIGN(D41)),"NM ")</f>
        <v>-9.1603053435114504E-2</v>
      </c>
    </row>
    <row r="42" spans="1:9" ht="25.5" x14ac:dyDescent="0.2">
      <c r="A42" s="92" t="s">
        <v>198</v>
      </c>
      <c r="B42" s="93">
        <f t="shared" ref="B42:F43" ca="1" si="15">B23</f>
        <v>-236</v>
      </c>
      <c r="C42" s="93">
        <f t="shared" ca="1" si="15"/>
        <v>-178</v>
      </c>
      <c r="D42" s="93">
        <f t="shared" ca="1" si="15"/>
        <v>-258</v>
      </c>
      <c r="E42" s="93">
        <f t="shared" ca="1" si="15"/>
        <v>-157</v>
      </c>
      <c r="F42" s="93">
        <f t="shared" ca="1" si="15"/>
        <v>-273</v>
      </c>
      <c r="G42" s="73"/>
      <c r="H42" s="74">
        <f t="shared" ca="1" si="13"/>
        <v>-15</v>
      </c>
      <c r="I42" s="75">
        <f t="shared" ca="1" si="14"/>
        <v>-5.8139534883720929E-2</v>
      </c>
    </row>
    <row r="43" spans="1:9" x14ac:dyDescent="0.2">
      <c r="A43" s="92" t="s">
        <v>199</v>
      </c>
      <c r="B43" s="91">
        <f t="shared" ca="1" si="15"/>
        <v>-4</v>
      </c>
      <c r="C43" s="91">
        <f t="shared" ca="1" si="15"/>
        <v>-4</v>
      </c>
      <c r="D43" s="91">
        <f t="shared" ca="1" si="15"/>
        <v>-3</v>
      </c>
      <c r="E43" s="91">
        <f t="shared" ca="1" si="15"/>
        <v>-5</v>
      </c>
      <c r="F43" s="91">
        <f t="shared" ca="1" si="15"/>
        <v>-4</v>
      </c>
      <c r="H43" s="69">
        <f t="shared" ca="1" si="13"/>
        <v>-1</v>
      </c>
      <c r="I43" s="13">
        <f t="shared" ca="1" si="14"/>
        <v>-0.33333333333333331</v>
      </c>
    </row>
    <row r="44" spans="1:9" x14ac:dyDescent="0.2">
      <c r="A44" s="92" t="s">
        <v>205</v>
      </c>
      <c r="B44" s="91">
        <f t="shared" ref="B44:F45" ca="1" si="16">B30</f>
        <v>-18</v>
      </c>
      <c r="C44" s="91">
        <f t="shared" ca="1" si="16"/>
        <v>-19</v>
      </c>
      <c r="D44" s="91">
        <f t="shared" ca="1" si="16"/>
        <v>-19</v>
      </c>
      <c r="E44" s="91">
        <f t="shared" ca="1" si="16"/>
        <v>-17</v>
      </c>
      <c r="F44" s="91">
        <f t="shared" ca="1" si="16"/>
        <v>-19</v>
      </c>
      <c r="H44" s="69">
        <f t="shared" ca="1" si="13"/>
        <v>0</v>
      </c>
      <c r="I44" s="13">
        <f t="shared" ca="1" si="14"/>
        <v>0</v>
      </c>
    </row>
    <row r="45" spans="1:9" x14ac:dyDescent="0.2">
      <c r="A45" s="92" t="s">
        <v>206</v>
      </c>
      <c r="B45" s="91">
        <f t="shared" ca="1" si="16"/>
        <v>-8</v>
      </c>
      <c r="C45" s="91">
        <f t="shared" ca="1" si="16"/>
        <v>-9</v>
      </c>
      <c r="D45" s="91">
        <f t="shared" ca="1" si="16"/>
        <v>-8</v>
      </c>
      <c r="E45" s="91">
        <f t="shared" ca="1" si="16"/>
        <v>-9</v>
      </c>
      <c r="F45" s="91">
        <f t="shared" ca="1" si="16"/>
        <v>-13</v>
      </c>
      <c r="H45" s="69">
        <f t="shared" ca="1" si="13"/>
        <v>-5</v>
      </c>
      <c r="I45" s="13">
        <f t="shared" ca="1" si="14"/>
        <v>-0.625</v>
      </c>
    </row>
    <row r="46" spans="1:9" x14ac:dyDescent="0.2">
      <c r="A46" s="92" t="s">
        <v>203</v>
      </c>
      <c r="B46" s="91">
        <f ca="1">B28</f>
        <v>2</v>
      </c>
      <c r="C46" s="91">
        <f t="shared" ref="C46:F46" ca="1" si="17">C28</f>
        <v>3</v>
      </c>
      <c r="D46" s="91">
        <f t="shared" ca="1" si="17"/>
        <v>3</v>
      </c>
      <c r="E46" s="91">
        <f t="shared" ca="1" si="17"/>
        <v>3</v>
      </c>
      <c r="F46" s="91">
        <f t="shared" ca="1" si="17"/>
        <v>2</v>
      </c>
      <c r="H46" s="69">
        <f t="shared" ca="1" si="13"/>
        <v>-1</v>
      </c>
      <c r="I46" s="13">
        <f t="shared" ca="1" si="14"/>
        <v>-0.33333333333333331</v>
      </c>
    </row>
    <row r="47" spans="1:9" x14ac:dyDescent="0.2">
      <c r="A47" s="94" t="s">
        <v>212</v>
      </c>
      <c r="B47" s="91"/>
      <c r="C47" s="91"/>
      <c r="D47" s="91"/>
      <c r="E47" s="91"/>
      <c r="F47" s="91"/>
      <c r="H47" s="69"/>
      <c r="I47" s="13"/>
    </row>
    <row r="48" spans="1:9" x14ac:dyDescent="0.2">
      <c r="A48" s="92" t="s">
        <v>185</v>
      </c>
      <c r="B48" s="91">
        <f t="shared" ref="B48:F48" ca="1" si="18">-B10</f>
        <v>-7</v>
      </c>
      <c r="C48" s="91">
        <f t="shared" ca="1" si="18"/>
        <v>-43</v>
      </c>
      <c r="D48" s="91">
        <f t="shared" ca="1" si="18"/>
        <v>0</v>
      </c>
      <c r="E48" s="91">
        <f t="shared" ca="1" si="18"/>
        <v>-15</v>
      </c>
      <c r="F48" s="91">
        <f t="shared" ca="1" si="18"/>
        <v>0</v>
      </c>
      <c r="H48" s="69">
        <f ca="1">+F48-D48</f>
        <v>0</v>
      </c>
      <c r="I48" s="13" t="str">
        <f ca="1">+IF(D48&lt;&gt;0,IF(ABS((H48)/D48)&gt;1,"NM ",(H48)/D48*SIGN(D48)),"NM ")</f>
        <v xml:space="preserve">NM </v>
      </c>
    </row>
    <row r="49" spans="1:13" x14ac:dyDescent="0.2">
      <c r="A49" s="92" t="s">
        <v>213</v>
      </c>
      <c r="B49" s="91">
        <f ca="1">+B79</f>
        <v>-44.999999999999318</v>
      </c>
      <c r="C49" s="91">
        <f t="shared" ref="C49:F49" ca="1" si="19">+C79</f>
        <v>52.000000000000227</v>
      </c>
      <c r="D49" s="91">
        <f t="shared" ca="1" si="19"/>
        <v>37.998965180001278</v>
      </c>
      <c r="E49" s="91">
        <f t="shared" ca="1" si="19"/>
        <v>98.999999999999091</v>
      </c>
      <c r="F49" s="91">
        <f t="shared" ca="1" si="19"/>
        <v>30.999999999999318</v>
      </c>
      <c r="H49" s="69">
        <f ca="1">+F49-D49</f>
        <v>-6.9989651800019601</v>
      </c>
      <c r="I49" s="13">
        <f ca="1">+IF(D49&lt;&gt;0,IF(ABS((H49)/D49)&gt;1,"NM ",(H49)/D49*SIGN(D49)),"NM ")</f>
        <v>-0.18418831004601913</v>
      </c>
    </row>
    <row r="50" spans="1:13" ht="13.5" thickBot="1" x14ac:dyDescent="0.25">
      <c r="A50" s="95" t="s">
        <v>214</v>
      </c>
      <c r="B50" s="96">
        <f ca="1">SUM(B41:B49)</f>
        <v>110.00000000000068</v>
      </c>
      <c r="C50" s="96">
        <f t="shared" ref="C50:F50" ca="1" si="20">SUM(C41:C49)</f>
        <v>196.00000000000023</v>
      </c>
      <c r="D50" s="96">
        <f t="shared" ca="1" si="20"/>
        <v>145.99896518000128</v>
      </c>
      <c r="E50" s="96">
        <f t="shared" ca="1" si="20"/>
        <v>282.99999999999909</v>
      </c>
      <c r="F50" s="96">
        <f t="shared" ca="1" si="20"/>
        <v>80.999999999999318</v>
      </c>
      <c r="G50" s="97"/>
      <c r="H50" s="98">
        <f ca="1">+F50-D50</f>
        <v>-64.99896518000196</v>
      </c>
      <c r="I50" s="99">
        <f ca="1">+IF(D50&lt;&gt;0,IF(ABS((H50)/D50)&gt;1,"NM ",(H50)/D50*SIGN(D50)),"NM ")</f>
        <v>-0.4452015471470302</v>
      </c>
      <c r="K50" s="12"/>
      <c r="M50" s="12"/>
    </row>
    <row r="51" spans="1:13" ht="6.75" customHeight="1" x14ac:dyDescent="0.2"/>
    <row r="52" spans="1:13" x14ac:dyDescent="0.2">
      <c r="A52" s="100" t="s">
        <v>215</v>
      </c>
    </row>
    <row r="53" spans="1:13" x14ac:dyDescent="0.2">
      <c r="A53" s="92" t="s">
        <v>216</v>
      </c>
      <c r="B53" s="91">
        <f ca="1">-B49</f>
        <v>44.999999999999318</v>
      </c>
      <c r="C53" s="91">
        <f t="shared" ref="C53:F53" ca="1" si="21">-C49</f>
        <v>-52.000000000000227</v>
      </c>
      <c r="D53" s="91">
        <f t="shared" ca="1" si="21"/>
        <v>-37.998965180001278</v>
      </c>
      <c r="E53" s="91">
        <f t="shared" ca="1" si="21"/>
        <v>-98.999999999999091</v>
      </c>
      <c r="F53" s="91">
        <f t="shared" ca="1" si="21"/>
        <v>-30.999999999999318</v>
      </c>
      <c r="H53" s="69">
        <f ca="1">+F53-D53</f>
        <v>6.9989651800019601</v>
      </c>
      <c r="I53" s="13">
        <f ca="1">+IF(D53&lt;&gt;0,IF(ABS((H53)/D53)&gt;1,"NM ",(H53)/D53*SIGN(D53)),"NM ")</f>
        <v>0.18418831004601913</v>
      </c>
    </row>
    <row r="54" spans="1:13" ht="13.5" thickBot="1" x14ac:dyDescent="0.25">
      <c r="A54" s="95" t="s">
        <v>217</v>
      </c>
      <c r="B54" s="96">
        <f ca="1">+B50+B53</f>
        <v>155</v>
      </c>
      <c r="C54" s="96">
        <f t="shared" ref="C54:F54" ca="1" si="22">+C50+C53</f>
        <v>144</v>
      </c>
      <c r="D54" s="96">
        <f t="shared" ca="1" si="22"/>
        <v>108</v>
      </c>
      <c r="E54" s="96">
        <f t="shared" ca="1" si="22"/>
        <v>184</v>
      </c>
      <c r="F54" s="96">
        <f t="shared" ca="1" si="22"/>
        <v>50</v>
      </c>
      <c r="G54" s="97"/>
      <c r="H54" s="98">
        <f ca="1">+F54-D54</f>
        <v>-58</v>
      </c>
      <c r="I54" s="99">
        <f ca="1">+IF(D54&lt;&gt;0,IF(ABS((H54)/D54)&gt;1,"NM ",(H54)/D54*SIGN(D54)),"NM ")</f>
        <v>-0.53703703703703709</v>
      </c>
      <c r="K54" s="12"/>
      <c r="M54" s="12"/>
    </row>
    <row r="56" spans="1:13" ht="21" x14ac:dyDescent="0.35">
      <c r="A56" s="4" t="s">
        <v>218</v>
      </c>
      <c r="B56" s="5"/>
      <c r="C56" s="5"/>
      <c r="D56" s="5"/>
      <c r="E56" s="5"/>
      <c r="F56" s="5"/>
      <c r="G56" s="5"/>
      <c r="H56" s="5"/>
      <c r="I56" s="5"/>
    </row>
    <row r="57" spans="1:13" x14ac:dyDescent="0.2">
      <c r="A57" s="101"/>
    </row>
    <row r="58" spans="1:13" ht="12.75" customHeight="1" x14ac:dyDescent="0.2">
      <c r="A58" s="101"/>
      <c r="B58" s="6" t="s">
        <v>239</v>
      </c>
      <c r="C58" s="6" t="s">
        <v>240</v>
      </c>
      <c r="D58" s="6" t="s">
        <v>241</v>
      </c>
      <c r="E58" s="6" t="s">
        <v>242</v>
      </c>
      <c r="F58" s="6" t="s">
        <v>243</v>
      </c>
      <c r="H58" s="126" t="str">
        <f ca="1">+D58 &amp; " v " &amp;F58</f>
        <v>H1 FY19 v H1 FY20</v>
      </c>
      <c r="I58" s="126"/>
    </row>
    <row r="59" spans="1:13" x14ac:dyDescent="0.2">
      <c r="A59" s="101"/>
      <c r="B59" s="67" t="s">
        <v>2</v>
      </c>
      <c r="C59" s="67" t="s">
        <v>2</v>
      </c>
      <c r="D59" s="67" t="s">
        <v>2</v>
      </c>
      <c r="E59" s="67" t="s">
        <v>2</v>
      </c>
      <c r="F59" s="67" t="s">
        <v>2</v>
      </c>
      <c r="H59" s="67" t="s">
        <v>2</v>
      </c>
      <c r="I59" s="89" t="s">
        <v>3</v>
      </c>
    </row>
    <row r="60" spans="1:13" x14ac:dyDescent="0.2">
      <c r="A60" s="71" t="s">
        <v>6</v>
      </c>
      <c r="B60" s="72">
        <f ca="1">'Group Result'!B9</f>
        <v>456.00000000000068</v>
      </c>
      <c r="C60" s="72">
        <f ca="1">'Group Result'!C9</f>
        <v>525.00000000000023</v>
      </c>
      <c r="D60" s="72">
        <f ca="1">'Group Result'!D9</f>
        <v>488.99896518000128</v>
      </c>
      <c r="E60" s="72">
        <f ca="1">'Group Result'!E9</f>
        <v>600.99999999999909</v>
      </c>
      <c r="F60" s="72">
        <f ca="1">'Group Result'!F9</f>
        <v>499.99999999999932</v>
      </c>
      <c r="H60" s="69">
        <f ca="1">+F60-D60</f>
        <v>11.00103481999804</v>
      </c>
      <c r="I60" s="13">
        <f ca="1">+IF(D60&lt;&gt;0,IF(ABS((H60)/D60)&gt;1,"NM ",(H60)/D60*SIGN(D60)),"NM ")</f>
        <v>2.2497051330054536E-2</v>
      </c>
    </row>
    <row r="61" spans="1:13" s="100" customFormat="1" x14ac:dyDescent="0.2">
      <c r="A61" s="102" t="s">
        <v>219</v>
      </c>
      <c r="B61" s="103"/>
      <c r="C61" s="103"/>
      <c r="D61" s="103"/>
      <c r="E61" s="103"/>
      <c r="F61" s="103"/>
      <c r="H61" s="104"/>
      <c r="I61" s="105"/>
    </row>
    <row r="62" spans="1:13" x14ac:dyDescent="0.2">
      <c r="A62" s="106" t="s">
        <v>220</v>
      </c>
      <c r="B62" s="72">
        <f ca="1">-Expenses!B25</f>
        <v>-1</v>
      </c>
      <c r="C62" s="72">
        <f ca="1">-Expenses!C25</f>
        <v>-6</v>
      </c>
      <c r="D62" s="72">
        <f ca="1">-Expenses!D25</f>
        <v>-5</v>
      </c>
      <c r="E62" s="72">
        <f ca="1">-Expenses!E25</f>
        <v>2</v>
      </c>
      <c r="F62" s="72">
        <f ca="1">-Expenses!F25</f>
        <v>0</v>
      </c>
      <c r="H62" s="69">
        <f ca="1">+F62-D62</f>
        <v>5</v>
      </c>
      <c r="I62" s="13">
        <f ca="1">+IF(D62&lt;&gt;0,IF(ABS((H62)/D62)&gt;1,"NM ",(H62)/D62*SIGN(D62)),"NM ")</f>
        <v>1</v>
      </c>
    </row>
    <row r="63" spans="1:13" x14ac:dyDescent="0.2">
      <c r="A63" s="106" t="s">
        <v>40</v>
      </c>
      <c r="B63" s="72">
        <f ca="1">Revenue!C26</f>
        <v>0</v>
      </c>
      <c r="C63" s="72">
        <f ca="1">Revenue!D26</f>
        <v>10</v>
      </c>
      <c r="D63" s="72">
        <f ca="1">Revenue!E26</f>
        <v>0</v>
      </c>
      <c r="E63" s="72">
        <f ca="1">Revenue!F26</f>
        <v>15</v>
      </c>
      <c r="F63" s="72">
        <f ca="1">Revenue!G26</f>
        <v>4</v>
      </c>
      <c r="H63" s="69">
        <f ca="1">+F63-D63</f>
        <v>4</v>
      </c>
      <c r="I63" s="13" t="str">
        <f ca="1">+IF(D63&lt;&gt;0,IF(ABS((H63)/D63)&gt;1,"NM ",(H63)/D63*SIGN(D63)),"NM ")</f>
        <v xml:space="preserve">NM </v>
      </c>
    </row>
    <row r="64" spans="1:13" ht="13.5" thickBot="1" x14ac:dyDescent="0.25">
      <c r="A64" s="95" t="s">
        <v>221</v>
      </c>
      <c r="B64" s="96">
        <f ca="1">B60-SUM(B62:B63)</f>
        <v>457.00000000000068</v>
      </c>
      <c r="C64" s="96">
        <f t="shared" ref="C64:F64" ca="1" si="23">C60-SUM(C62:C63)</f>
        <v>521.00000000000023</v>
      </c>
      <c r="D64" s="96">
        <f t="shared" ca="1" si="23"/>
        <v>493.99896518000128</v>
      </c>
      <c r="E64" s="96">
        <f t="shared" ca="1" si="23"/>
        <v>583.99999999999909</v>
      </c>
      <c r="F64" s="96">
        <f t="shared" ca="1" si="23"/>
        <v>495.99999999999932</v>
      </c>
      <c r="G64" s="97"/>
      <c r="H64" s="98">
        <f ca="1">+F64-D64</f>
        <v>2.0010348199980399</v>
      </c>
      <c r="I64" s="99">
        <f ca="1">+IF(D64&lt;&gt;0,IF(ABS((H64)/D64)&gt;1,"NM ",(H64)/D64*SIGN(D64)),"NM ")</f>
        <v>4.0506862585611113E-3</v>
      </c>
    </row>
    <row r="65" spans="1:9" x14ac:dyDescent="0.2">
      <c r="A65" s="71"/>
      <c r="B65" s="72"/>
      <c r="C65" s="72"/>
      <c r="D65" s="72"/>
      <c r="E65" s="72"/>
      <c r="F65" s="72"/>
      <c r="H65" s="69"/>
      <c r="I65" s="13"/>
    </row>
    <row r="66" spans="1:9" x14ac:dyDescent="0.2">
      <c r="A66" s="71" t="s">
        <v>191</v>
      </c>
      <c r="B66" s="72">
        <f ca="1">B16</f>
        <v>426</v>
      </c>
      <c r="C66" s="72">
        <f t="shared" ref="C66:F66" ca="1" si="24">C16</f>
        <v>394</v>
      </c>
      <c r="D66" s="72">
        <f t="shared" ca="1" si="24"/>
        <v>393</v>
      </c>
      <c r="E66" s="72">
        <f t="shared" ca="1" si="24"/>
        <v>384</v>
      </c>
      <c r="F66" s="72">
        <f t="shared" ca="1" si="24"/>
        <v>357</v>
      </c>
      <c r="H66" s="69">
        <f ca="1">+F66-D66</f>
        <v>-36</v>
      </c>
      <c r="I66" s="13">
        <f ca="1">+IF(D66&lt;&gt;0,IF(ABS((H66)/D66)&gt;1,"NM ",(H66)/D66*SIGN(D66)),"NM ")</f>
        <v>-9.1603053435114504E-2</v>
      </c>
    </row>
    <row r="67" spans="1:9" x14ac:dyDescent="0.2">
      <c r="A67" s="102" t="s">
        <v>212</v>
      </c>
      <c r="B67" s="72"/>
      <c r="C67" s="72"/>
      <c r="D67" s="72"/>
      <c r="E67" s="72"/>
      <c r="F67" s="72"/>
      <c r="H67" s="69"/>
      <c r="I67" s="13"/>
    </row>
    <row r="68" spans="1:9" x14ac:dyDescent="0.2">
      <c r="A68" s="106" t="s">
        <v>184</v>
      </c>
      <c r="B68" s="72">
        <f ca="1">B9</f>
        <v>16</v>
      </c>
      <c r="C68" s="72">
        <f t="shared" ref="C68:F68" ca="1" si="25">C9</f>
        <v>18</v>
      </c>
      <c r="D68" s="72">
        <f t="shared" ca="1" si="25"/>
        <v>18</v>
      </c>
      <c r="E68" s="72">
        <f t="shared" ca="1" si="25"/>
        <v>17</v>
      </c>
      <c r="F68" s="72">
        <f t="shared" ca="1" si="25"/>
        <v>17</v>
      </c>
      <c r="H68" s="69">
        <f t="shared" ref="H68:H74" ca="1" si="26">+F68-D68</f>
        <v>-1</v>
      </c>
      <c r="I68" s="13">
        <f t="shared" ref="I68:I74" ca="1" si="27">+IF(D68&lt;&gt;0,IF(ABS((H68)/D68)&gt;1,"NM ",(H68)/D68*SIGN(D68)),"NM ")</f>
        <v>-5.5555555555555552E-2</v>
      </c>
    </row>
    <row r="69" spans="1:9" x14ac:dyDescent="0.2">
      <c r="A69" s="106" t="s">
        <v>185</v>
      </c>
      <c r="B69" s="72">
        <f t="shared" ref="B69:F69" ca="1" si="28">B10</f>
        <v>7</v>
      </c>
      <c r="C69" s="72">
        <f t="shared" ca="1" si="28"/>
        <v>43</v>
      </c>
      <c r="D69" s="72">
        <f t="shared" ca="1" si="28"/>
        <v>0</v>
      </c>
      <c r="E69" s="72">
        <f t="shared" ca="1" si="28"/>
        <v>15</v>
      </c>
      <c r="F69" s="72">
        <f t="shared" ca="1" si="28"/>
        <v>0</v>
      </c>
      <c r="H69" s="69">
        <f t="shared" ca="1" si="26"/>
        <v>0</v>
      </c>
      <c r="I69" s="13" t="str">
        <f t="shared" ca="1" si="27"/>
        <v xml:space="preserve">NM </v>
      </c>
    </row>
    <row r="70" spans="1:9" x14ac:dyDescent="0.2">
      <c r="A70" s="106" t="s">
        <v>187</v>
      </c>
      <c r="B70" s="72">
        <f ca="1">B12</f>
        <v>-70</v>
      </c>
      <c r="C70" s="72">
        <f t="shared" ref="C70:F70" ca="1" si="29">C12</f>
        <v>-97</v>
      </c>
      <c r="D70" s="72">
        <f t="shared" ca="1" si="29"/>
        <v>-44</v>
      </c>
      <c r="E70" s="72">
        <f t="shared" ca="1" si="29"/>
        <v>-91</v>
      </c>
      <c r="F70" s="72">
        <f t="shared" ca="1" si="29"/>
        <v>-82</v>
      </c>
      <c r="H70" s="69">
        <f t="shared" ca="1" si="26"/>
        <v>-38</v>
      </c>
      <c r="I70" s="13">
        <f t="shared" ca="1" si="27"/>
        <v>-0.86363636363636365</v>
      </c>
    </row>
    <row r="71" spans="1:9" x14ac:dyDescent="0.2">
      <c r="A71" s="106" t="s">
        <v>188</v>
      </c>
      <c r="B71" s="72">
        <f t="shared" ref="B71:F73" ca="1" si="30">B13</f>
        <v>-14</v>
      </c>
      <c r="C71" s="72">
        <f t="shared" ca="1" si="30"/>
        <v>-23</v>
      </c>
      <c r="D71" s="72">
        <f t="shared" ca="1" si="30"/>
        <v>-22</v>
      </c>
      <c r="E71" s="72">
        <f t="shared" ca="1" si="30"/>
        <v>-23</v>
      </c>
      <c r="F71" s="72">
        <f t="shared" ca="1" si="30"/>
        <v>-26</v>
      </c>
      <c r="H71" s="69">
        <f t="shared" ca="1" si="26"/>
        <v>-4</v>
      </c>
      <c r="I71" s="13">
        <f t="shared" ca="1" si="27"/>
        <v>-0.18181818181818182</v>
      </c>
    </row>
    <row r="72" spans="1:9" s="73" customFormat="1" x14ac:dyDescent="0.2">
      <c r="A72" s="106" t="s">
        <v>189</v>
      </c>
      <c r="B72" s="72">
        <f t="shared" ca="1" si="30"/>
        <v>-14</v>
      </c>
      <c r="C72" s="72">
        <f t="shared" ca="1" si="30"/>
        <v>-14</v>
      </c>
      <c r="D72" s="72">
        <f t="shared" ca="1" si="30"/>
        <v>-13</v>
      </c>
      <c r="E72" s="72">
        <f t="shared" ca="1" si="30"/>
        <v>-17</v>
      </c>
      <c r="F72" s="72">
        <f t="shared" ca="1" si="30"/>
        <v>-14</v>
      </c>
      <c r="H72" s="74">
        <f t="shared" ca="1" si="26"/>
        <v>-1</v>
      </c>
      <c r="I72" s="75">
        <f t="shared" ca="1" si="27"/>
        <v>-7.6923076923076927E-2</v>
      </c>
    </row>
    <row r="73" spans="1:9" s="73" customFormat="1" ht="25.5" x14ac:dyDescent="0.2">
      <c r="A73" s="106" t="s">
        <v>190</v>
      </c>
      <c r="B73" s="72">
        <f t="shared" ca="1" si="30"/>
        <v>-1</v>
      </c>
      <c r="C73" s="72">
        <f t="shared" ca="1" si="30"/>
        <v>-2</v>
      </c>
      <c r="D73" s="72">
        <f t="shared" ca="1" si="30"/>
        <v>-2</v>
      </c>
      <c r="E73" s="72">
        <f t="shared" ca="1" si="30"/>
        <v>-2</v>
      </c>
      <c r="F73" s="72">
        <f t="shared" ca="1" si="30"/>
        <v>-3</v>
      </c>
      <c r="H73" s="74">
        <f t="shared" ca="1" si="26"/>
        <v>-1</v>
      </c>
      <c r="I73" s="75">
        <f t="shared" ca="1" si="27"/>
        <v>-0.5</v>
      </c>
    </row>
    <row r="74" spans="1:9" ht="26.25" thickBot="1" x14ac:dyDescent="0.25">
      <c r="A74" s="83" t="s">
        <v>222</v>
      </c>
      <c r="B74" s="96">
        <f ca="1">B66-SUM(B68:B73)</f>
        <v>502</v>
      </c>
      <c r="C74" s="96">
        <f t="shared" ref="C74:F74" ca="1" si="31">C66-SUM(C68:C73)</f>
        <v>469</v>
      </c>
      <c r="D74" s="96">
        <f t="shared" ca="1" si="31"/>
        <v>456</v>
      </c>
      <c r="E74" s="96">
        <f t="shared" ca="1" si="31"/>
        <v>485</v>
      </c>
      <c r="F74" s="96">
        <f t="shared" ca="1" si="31"/>
        <v>465</v>
      </c>
      <c r="G74" s="97"/>
      <c r="H74" s="98">
        <f t="shared" ca="1" si="26"/>
        <v>9</v>
      </c>
      <c r="I74" s="99">
        <f t="shared" ca="1" si="27"/>
        <v>1.9736842105263157E-2</v>
      </c>
    </row>
    <row r="75" spans="1:9" x14ac:dyDescent="0.2">
      <c r="A75" s="71"/>
      <c r="B75" s="72"/>
      <c r="C75" s="72"/>
      <c r="D75" s="72"/>
      <c r="E75" s="72"/>
      <c r="F75" s="72"/>
      <c r="H75" s="69"/>
      <c r="I75" s="13"/>
    </row>
    <row r="76" spans="1:9" x14ac:dyDescent="0.2">
      <c r="A76" s="71" t="s">
        <v>221</v>
      </c>
      <c r="B76" s="72">
        <f ca="1">B64</f>
        <v>457.00000000000068</v>
      </c>
      <c r="C76" s="72">
        <f t="shared" ref="C76:F76" ca="1" si="32">C64</f>
        <v>521.00000000000023</v>
      </c>
      <c r="D76" s="72">
        <f t="shared" ca="1" si="32"/>
        <v>493.99896518000128</v>
      </c>
      <c r="E76" s="72">
        <f t="shared" ca="1" si="32"/>
        <v>583.99999999999909</v>
      </c>
      <c r="F76" s="72">
        <f t="shared" ca="1" si="32"/>
        <v>495.99999999999932</v>
      </c>
      <c r="H76" s="69">
        <f ca="1">+F76-D76</f>
        <v>2.0010348199980399</v>
      </c>
      <c r="I76" s="13">
        <f ca="1">+IF(D76&lt;&gt;0,IF(ABS((H76)/D76)&gt;1,"NM ",(H76)/D76*SIGN(D76)),"NM ")</f>
        <v>4.0506862585611113E-3</v>
      </c>
    </row>
    <row r="77" spans="1:9" x14ac:dyDescent="0.2">
      <c r="A77" s="102" t="s">
        <v>223</v>
      </c>
      <c r="B77" s="72"/>
      <c r="C77" s="72"/>
      <c r="D77" s="72"/>
      <c r="E77" s="72"/>
      <c r="F77" s="72"/>
      <c r="H77" s="69"/>
      <c r="I77" s="13"/>
    </row>
    <row r="78" spans="1:9" s="73" customFormat="1" ht="25.5" x14ac:dyDescent="0.2">
      <c r="A78" s="71" t="s">
        <v>222</v>
      </c>
      <c r="B78" s="72">
        <f ca="1">B74</f>
        <v>502</v>
      </c>
      <c r="C78" s="72">
        <f t="shared" ref="C78:F78" ca="1" si="33">C74</f>
        <v>469</v>
      </c>
      <c r="D78" s="72">
        <f t="shared" ca="1" si="33"/>
        <v>456</v>
      </c>
      <c r="E78" s="72">
        <f t="shared" ca="1" si="33"/>
        <v>485</v>
      </c>
      <c r="F78" s="72">
        <f t="shared" ca="1" si="33"/>
        <v>465</v>
      </c>
      <c r="H78" s="74">
        <f ca="1">+F78-D78</f>
        <v>9</v>
      </c>
      <c r="I78" s="75">
        <f ca="1">+IF(D78&lt;&gt;0,IF(ABS((H78)/D78)&gt;1,"NM ",(H78)/D78*SIGN(D78)),"NM ")</f>
        <v>1.9736842105263157E-2</v>
      </c>
    </row>
    <row r="79" spans="1:9" ht="13.5" thickBot="1" x14ac:dyDescent="0.25">
      <c r="A79" s="83" t="s">
        <v>213</v>
      </c>
      <c r="B79" s="96">
        <f ca="1">B76-B78</f>
        <v>-44.999999999999318</v>
      </c>
      <c r="C79" s="96">
        <f t="shared" ref="C79:F79" ca="1" si="34">C76-C78</f>
        <v>52.000000000000227</v>
      </c>
      <c r="D79" s="96">
        <f t="shared" ca="1" si="34"/>
        <v>37.998965180001278</v>
      </c>
      <c r="E79" s="96">
        <f t="shared" ca="1" si="34"/>
        <v>98.999999999999091</v>
      </c>
      <c r="F79" s="96">
        <f t="shared" ca="1" si="34"/>
        <v>30.999999999999318</v>
      </c>
      <c r="G79" s="97"/>
      <c r="H79" s="98">
        <f ca="1">+F79-D79</f>
        <v>-6.9989651800019601</v>
      </c>
      <c r="I79" s="99">
        <f ca="1">+IF(D79&lt;&gt;0,IF(ABS((H79)/D79)&gt;1,"NM ",(H79)/D79*SIGN(D79)),"NM ")</f>
        <v>-0.18418831004601913</v>
      </c>
    </row>
    <row r="80" spans="1:9" x14ac:dyDescent="0.2">
      <c r="A80" s="71" t="s">
        <v>224</v>
      </c>
      <c r="B80" s="107">
        <f ca="1">B74/B64</f>
        <v>1.0984682713347904</v>
      </c>
      <c r="C80" s="107">
        <f t="shared" ref="C80:F80" ca="1" si="35">C74/C64</f>
        <v>0.90019193857965407</v>
      </c>
      <c r="D80" s="107">
        <f t="shared" ca="1" si="35"/>
        <v>0.92307885672158163</v>
      </c>
      <c r="E80" s="107">
        <f t="shared" ca="1" si="35"/>
        <v>0.83047945205479579</v>
      </c>
      <c r="F80" s="107">
        <f t="shared" ca="1" si="35"/>
        <v>0.93750000000000133</v>
      </c>
      <c r="H80" s="107">
        <f ca="1">+F80-D80</f>
        <v>1.4421143278419701E-2</v>
      </c>
      <c r="I80" s="13">
        <f ca="1">+IF(D80&lt;&gt;0,IF(ABS((H80)/D80)&gt;1,"NM ",(H80)/D80*SIGN(D80)),"NM ")</f>
        <v>1.5622872491780402E-2</v>
      </c>
    </row>
  </sheetData>
  <mergeCells count="3">
    <mergeCell ref="H5:I5"/>
    <mergeCell ref="H39:I39"/>
    <mergeCell ref="H58:I58"/>
  </mergeCells>
  <pageMargins left="0.70866141732283472" right="0.70866141732283472" top="0.74803149606299213" bottom="0.74803149606299213" header="0.31496062992125984" footer="0.31496062992125984"/>
  <pageSetup paperSize="9" scale="95" fitToHeight="0" orientation="portrait" r:id="rId1"/>
  <rowBreaks count="1" manualBreakCount="1">
    <brk id="36"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61773-88CD-4389-ADFA-8C0D0BADD233}">
  <sheetPr>
    <pageSetUpPr fitToPage="1"/>
  </sheetPr>
  <dimension ref="A1:L67"/>
  <sheetViews>
    <sheetView showGridLines="0" zoomScaleNormal="100" zoomScaleSheetLayoutView="100" workbookViewId="0"/>
  </sheetViews>
  <sheetFormatPr defaultColWidth="7.7109375" defaultRowHeight="12.75" x14ac:dyDescent="0.2"/>
  <cols>
    <col min="1" max="1" width="47.5703125" style="108" customWidth="1"/>
    <col min="2" max="6" width="7.7109375" style="108"/>
    <col min="7" max="7" width="1.28515625" style="3" customWidth="1"/>
    <col min="8" max="9" width="8.42578125" style="108" customWidth="1"/>
    <col min="10" max="16384" width="7.7109375" style="108"/>
  </cols>
  <sheetData>
    <row r="1" spans="1:9" ht="28.5" x14ac:dyDescent="0.45">
      <c r="A1" s="1" t="s">
        <v>0</v>
      </c>
      <c r="B1" s="2"/>
      <c r="C1" s="2"/>
      <c r="D1" s="1"/>
      <c r="E1" s="1"/>
      <c r="F1" s="1"/>
      <c r="G1" s="1"/>
      <c r="H1" s="1"/>
      <c r="I1" s="1"/>
    </row>
    <row r="2" spans="1:9" x14ac:dyDescent="0.2">
      <c r="H2" s="3"/>
      <c r="I2" s="3"/>
    </row>
    <row r="3" spans="1:9" ht="21" x14ac:dyDescent="0.35">
      <c r="A3" s="4" t="s">
        <v>225</v>
      </c>
      <c r="B3" s="5"/>
      <c r="C3" s="5"/>
      <c r="D3" s="5"/>
      <c r="E3" s="5"/>
      <c r="F3" s="5"/>
      <c r="G3" s="5"/>
      <c r="H3" s="5"/>
      <c r="I3" s="5"/>
    </row>
    <row r="4" spans="1:9" x14ac:dyDescent="0.2">
      <c r="H4" s="3"/>
      <c r="I4" s="3"/>
    </row>
    <row r="5" spans="1:9" ht="12.75" customHeight="1" x14ac:dyDescent="0.2">
      <c r="B5" s="6" t="s">
        <v>239</v>
      </c>
      <c r="C5" s="6" t="s">
        <v>240</v>
      </c>
      <c r="D5" s="6" t="s">
        <v>241</v>
      </c>
      <c r="E5" s="6" t="s">
        <v>242</v>
      </c>
      <c r="F5" s="6" t="s">
        <v>243</v>
      </c>
      <c r="G5"/>
      <c r="H5" s="126" t="str">
        <f ca="1">+D5 &amp; " v " &amp;F5</f>
        <v>H1 FY19 v H1 FY20</v>
      </c>
      <c r="I5" s="126"/>
    </row>
    <row r="6" spans="1:9" x14ac:dyDescent="0.2">
      <c r="B6" s="109" t="s">
        <v>2</v>
      </c>
      <c r="C6" s="109" t="s">
        <v>2</v>
      </c>
      <c r="D6" s="109" t="s">
        <v>2</v>
      </c>
      <c r="E6" s="109" t="s">
        <v>2</v>
      </c>
      <c r="F6" s="109" t="s">
        <v>2</v>
      </c>
      <c r="G6"/>
      <c r="H6" s="7" t="s">
        <v>2</v>
      </c>
      <c r="I6" s="8" t="s">
        <v>3</v>
      </c>
    </row>
    <row r="7" spans="1:9" x14ac:dyDescent="0.2">
      <c r="A7" s="108" t="s">
        <v>226</v>
      </c>
      <c r="B7" s="110">
        <v>19</v>
      </c>
      <c r="C7" s="110">
        <v>20</v>
      </c>
      <c r="D7" s="110">
        <v>26</v>
      </c>
      <c r="E7" s="110">
        <v>10</v>
      </c>
      <c r="F7" s="110">
        <v>16</v>
      </c>
      <c r="G7" s="111"/>
      <c r="H7" s="112">
        <f t="shared" ref="H7:H14" ca="1" si="0">+F7-D7</f>
        <v>-10</v>
      </c>
      <c r="I7" s="113">
        <f t="shared" ref="I7:I14" ca="1" si="1">+IF(D7&lt;&gt;0,IF(ABS((H7)/D7)&gt;1,"NM ",(H7)/D7*SIGN(D7)),"NM ")</f>
        <v>-0.38461538461538464</v>
      </c>
    </row>
    <row r="8" spans="1:9" x14ac:dyDescent="0.2">
      <c r="A8" s="108" t="s">
        <v>227</v>
      </c>
      <c r="B8" s="110">
        <v>17</v>
      </c>
      <c r="C8" s="110">
        <v>15</v>
      </c>
      <c r="D8" s="110">
        <v>20</v>
      </c>
      <c r="E8" s="110">
        <v>11</v>
      </c>
      <c r="F8" s="110">
        <v>11</v>
      </c>
      <c r="G8" s="114"/>
      <c r="H8" s="115">
        <f t="shared" ca="1" si="0"/>
        <v>-9</v>
      </c>
      <c r="I8" s="75">
        <f t="shared" ca="1" si="1"/>
        <v>-0.45</v>
      </c>
    </row>
    <row r="9" spans="1:9" s="118" customFormat="1" x14ac:dyDescent="0.2">
      <c r="A9" s="116" t="s">
        <v>228</v>
      </c>
      <c r="B9" s="117">
        <v>14</v>
      </c>
      <c r="C9" s="117">
        <v>0</v>
      </c>
      <c r="D9" s="117">
        <v>11</v>
      </c>
      <c r="E9" s="117">
        <v>1</v>
      </c>
      <c r="F9" s="117">
        <v>0</v>
      </c>
      <c r="G9" s="114"/>
      <c r="H9" s="115">
        <f t="shared" ca="1" si="0"/>
        <v>-11</v>
      </c>
      <c r="I9" s="75">
        <f t="shared" ca="1" si="1"/>
        <v>-1</v>
      </c>
    </row>
    <row r="10" spans="1:9" x14ac:dyDescent="0.2">
      <c r="A10" s="108" t="s">
        <v>229</v>
      </c>
      <c r="B10" s="110">
        <v>64</v>
      </c>
      <c r="C10" s="110">
        <v>49</v>
      </c>
      <c r="D10" s="110">
        <v>70</v>
      </c>
      <c r="E10" s="110">
        <v>62</v>
      </c>
      <c r="F10" s="110">
        <v>73</v>
      </c>
      <c r="G10" s="114"/>
      <c r="H10" s="115">
        <f t="shared" ca="1" si="0"/>
        <v>3</v>
      </c>
      <c r="I10" s="75">
        <f t="shared" ca="1" si="1"/>
        <v>4.2857142857142858E-2</v>
      </c>
    </row>
    <row r="11" spans="1:9" x14ac:dyDescent="0.2">
      <c r="A11" s="108" t="s">
        <v>230</v>
      </c>
      <c r="B11" s="110">
        <v>89</v>
      </c>
      <c r="C11" s="110">
        <v>26</v>
      </c>
      <c r="D11" s="110">
        <v>89</v>
      </c>
      <c r="E11" s="110">
        <v>29</v>
      </c>
      <c r="F11" s="110">
        <v>92</v>
      </c>
      <c r="G11" s="114"/>
      <c r="H11" s="115">
        <f t="shared" ca="1" si="0"/>
        <v>3</v>
      </c>
      <c r="I11" s="75">
        <f t="shared" ca="1" si="1"/>
        <v>3.3707865168539325E-2</v>
      </c>
    </row>
    <row r="12" spans="1:9" x14ac:dyDescent="0.2">
      <c r="A12" s="108" t="s">
        <v>231</v>
      </c>
      <c r="B12" s="110">
        <v>38</v>
      </c>
      <c r="C12" s="110">
        <v>24</v>
      </c>
      <c r="D12" s="110">
        <v>36</v>
      </c>
      <c r="E12" s="110">
        <v>27</v>
      </c>
      <c r="F12" s="110">
        <v>50</v>
      </c>
      <c r="G12" s="114"/>
      <c r="H12" s="115">
        <f t="shared" ca="1" si="0"/>
        <v>14</v>
      </c>
      <c r="I12" s="75">
        <f t="shared" ca="1" si="1"/>
        <v>0.3888888888888889</v>
      </c>
    </row>
    <row r="13" spans="1:9" x14ac:dyDescent="0.2">
      <c r="A13" s="108" t="s">
        <v>106</v>
      </c>
      <c r="B13" s="119">
        <v>21</v>
      </c>
      <c r="C13" s="119">
        <v>17</v>
      </c>
      <c r="D13" s="119">
        <v>12</v>
      </c>
      <c r="E13" s="119">
        <v>13</v>
      </c>
      <c r="F13" s="119">
        <v>5</v>
      </c>
      <c r="G13" s="114"/>
      <c r="H13" s="115">
        <f t="shared" ca="1" si="0"/>
        <v>-7</v>
      </c>
      <c r="I13" s="75">
        <f t="shared" ca="1" si="1"/>
        <v>-0.58333333333333337</v>
      </c>
    </row>
    <row r="14" spans="1:9" s="118" customFormat="1" x14ac:dyDescent="0.2">
      <c r="A14" s="120" t="s">
        <v>232</v>
      </c>
      <c r="B14" s="121">
        <f ca="1">+SUM(B7:B13)</f>
        <v>262</v>
      </c>
      <c r="C14" s="121">
        <f t="shared" ref="C14:E14" ca="1" si="2">+SUM(C7:C13)</f>
        <v>151</v>
      </c>
      <c r="D14" s="121">
        <f t="shared" ca="1" si="2"/>
        <v>264</v>
      </c>
      <c r="E14" s="121">
        <f t="shared" ca="1" si="2"/>
        <v>153</v>
      </c>
      <c r="F14" s="121">
        <f ca="1">+SUM(F7:F13)</f>
        <v>247</v>
      </c>
      <c r="G14" s="122"/>
      <c r="H14" s="123">
        <f t="shared" ca="1" si="0"/>
        <v>-17</v>
      </c>
      <c r="I14" s="124">
        <f t="shared" ca="1" si="1"/>
        <v>-6.4393939393939392E-2</v>
      </c>
    </row>
    <row r="16" spans="1:9" x14ac:dyDescent="0.2">
      <c r="A16" s="131" t="s">
        <v>233</v>
      </c>
      <c r="B16" s="131"/>
      <c r="C16" s="131"/>
      <c r="D16" s="131"/>
      <c r="E16" s="131"/>
      <c r="F16" s="131"/>
      <c r="G16" s="131"/>
      <c r="H16" s="131"/>
      <c r="I16" s="131"/>
    </row>
    <row r="17" spans="1:9" x14ac:dyDescent="0.2">
      <c r="A17" s="131"/>
      <c r="B17" s="131"/>
      <c r="C17" s="131"/>
      <c r="D17" s="131"/>
      <c r="E17" s="131"/>
      <c r="F17" s="131"/>
      <c r="G17" s="131"/>
      <c r="H17" s="131"/>
      <c r="I17" s="131"/>
    </row>
    <row r="20" spans="1:9" ht="21" x14ac:dyDescent="0.35">
      <c r="A20" s="4" t="s">
        <v>234</v>
      </c>
      <c r="B20" s="5"/>
      <c r="C20" s="5"/>
      <c r="D20" s="5"/>
      <c r="E20" s="5"/>
      <c r="F20" s="5"/>
      <c r="G20" s="5"/>
      <c r="H20" s="5"/>
      <c r="I20" s="5"/>
    </row>
    <row r="22" spans="1:9" x14ac:dyDescent="0.2">
      <c r="A22" s="132" t="s">
        <v>235</v>
      </c>
      <c r="B22" s="132"/>
      <c r="C22" s="132"/>
      <c r="D22" s="132"/>
      <c r="E22" s="132"/>
      <c r="F22" s="132"/>
      <c r="G22" s="132"/>
    </row>
    <row r="23" spans="1:9" x14ac:dyDescent="0.2">
      <c r="A23" s="132"/>
      <c r="B23" s="132"/>
      <c r="C23" s="132"/>
      <c r="D23" s="132"/>
      <c r="E23" s="132"/>
      <c r="F23" s="132"/>
      <c r="G23" s="132"/>
    </row>
    <row r="24" spans="1:9" x14ac:dyDescent="0.2">
      <c r="A24" s="132"/>
      <c r="B24" s="132"/>
      <c r="C24" s="132"/>
      <c r="D24" s="132"/>
      <c r="E24" s="132"/>
      <c r="F24" s="132"/>
      <c r="G24" s="132"/>
    </row>
    <row r="25" spans="1:9" x14ac:dyDescent="0.2">
      <c r="A25" s="132"/>
      <c r="B25" s="132"/>
      <c r="C25" s="132"/>
      <c r="D25" s="132"/>
      <c r="E25" s="132"/>
      <c r="F25" s="132"/>
      <c r="G25" s="132"/>
    </row>
    <row r="27" spans="1:9" ht="12.75" customHeight="1" x14ac:dyDescent="0.2">
      <c r="B27" s="6" t="s">
        <v>239</v>
      </c>
      <c r="C27" s="6" t="s">
        <v>240</v>
      </c>
      <c r="D27" s="6" t="s">
        <v>241</v>
      </c>
      <c r="E27" s="6" t="s">
        <v>242</v>
      </c>
      <c r="F27" s="6" t="s">
        <v>243</v>
      </c>
      <c r="G27"/>
      <c r="H27" s="126" t="str">
        <f ca="1">+D27 &amp; " v " &amp;F27</f>
        <v>H1 FY19 v H1 FY20</v>
      </c>
      <c r="I27" s="126"/>
    </row>
    <row r="28" spans="1:9" x14ac:dyDescent="0.2">
      <c r="B28" s="109" t="s">
        <v>2</v>
      </c>
      <c r="C28" s="109" t="s">
        <v>2</v>
      </c>
      <c r="D28" s="109" t="s">
        <v>2</v>
      </c>
      <c r="E28" s="109" t="s">
        <v>2</v>
      </c>
      <c r="F28" s="109" t="s">
        <v>2</v>
      </c>
      <c r="G28"/>
      <c r="H28" s="7" t="s">
        <v>2</v>
      </c>
      <c r="I28" s="8" t="s">
        <v>3</v>
      </c>
    </row>
    <row r="29" spans="1:9" x14ac:dyDescent="0.2">
      <c r="A29" s="108" t="s">
        <v>113</v>
      </c>
      <c r="B29" s="110">
        <f ca="1">+Expenses!B42</f>
        <v>129</v>
      </c>
      <c r="C29" s="110">
        <f ca="1">+Expenses!C42</f>
        <v>134</v>
      </c>
      <c r="D29" s="110">
        <f ca="1">+Expenses!D42</f>
        <v>128</v>
      </c>
      <c r="E29" s="110">
        <f ca="1">+Expenses!E42</f>
        <v>118</v>
      </c>
      <c r="F29" s="110">
        <f ca="1">+Expenses!F42</f>
        <v>119</v>
      </c>
      <c r="G29" s="111"/>
      <c r="H29" s="112">
        <f ca="1">+F29-D29</f>
        <v>-9</v>
      </c>
      <c r="I29" s="113">
        <f ca="1">+IF(D29&lt;&gt;0,IF(ABS((H29)/D29)&gt;1,"NM ",(H29)/D29*SIGN(D29)),"NM ")</f>
        <v>-7.03125E-2</v>
      </c>
    </row>
    <row r="30" spans="1:9" ht="12.75" customHeight="1" x14ac:dyDescent="0.2">
      <c r="A30" s="108" t="s">
        <v>236</v>
      </c>
      <c r="B30" s="110">
        <v>10</v>
      </c>
      <c r="C30" s="110">
        <v>10</v>
      </c>
      <c r="D30" s="110">
        <v>9</v>
      </c>
      <c r="E30" s="110">
        <v>13</v>
      </c>
      <c r="F30" s="110">
        <v>10</v>
      </c>
      <c r="G30" s="114"/>
      <c r="H30" s="115">
        <f ca="1">+F30-D30</f>
        <v>1</v>
      </c>
      <c r="I30" s="75">
        <f ca="1">+IF(D30&lt;&gt;0,IF(ABS((H30)/D30)&gt;1,"NM ",(H30)/D30*SIGN(D30)),"NM ")</f>
        <v>0.1111111111111111</v>
      </c>
    </row>
    <row r="31" spans="1:9" x14ac:dyDescent="0.2">
      <c r="A31" s="116" t="s">
        <v>116</v>
      </c>
      <c r="B31" s="117">
        <f ca="1">Expenses!B45</f>
        <v>76</v>
      </c>
      <c r="C31" s="117">
        <f ca="1">Expenses!C45</f>
        <v>76</v>
      </c>
      <c r="D31" s="117">
        <f ca="1">Expenses!D45</f>
        <v>83</v>
      </c>
      <c r="E31" s="117">
        <f ca="1">Expenses!E45</f>
        <v>74</v>
      </c>
      <c r="F31" s="117">
        <f ca="1">Expenses!F45</f>
        <v>72</v>
      </c>
      <c r="G31" s="114"/>
      <c r="H31" s="115">
        <f ca="1">+F31-D31</f>
        <v>-11</v>
      </c>
      <c r="I31" s="75">
        <f ca="1">+IF(D31&lt;&gt;0,IF(ABS((H31)/D31)&gt;1,"NM ",(H31)/D31*SIGN(D31)),"NM ")</f>
        <v>-0.13253012048192772</v>
      </c>
    </row>
    <row r="32" spans="1:9" ht="12.75" customHeight="1" x14ac:dyDescent="0.2">
      <c r="A32" s="120" t="s">
        <v>237</v>
      </c>
      <c r="B32" s="121">
        <f t="shared" ref="B32:F32" ca="1" si="3">+SUM(B29:B31)</f>
        <v>215</v>
      </c>
      <c r="C32" s="121">
        <f t="shared" ca="1" si="3"/>
        <v>220</v>
      </c>
      <c r="D32" s="121">
        <f t="shared" ca="1" si="3"/>
        <v>220</v>
      </c>
      <c r="E32" s="121">
        <f t="shared" ca="1" si="3"/>
        <v>205</v>
      </c>
      <c r="F32" s="121">
        <f t="shared" ca="1" si="3"/>
        <v>201</v>
      </c>
      <c r="G32" s="122"/>
      <c r="H32" s="123">
        <f ca="1">+F32-D32</f>
        <v>-19</v>
      </c>
      <c r="I32" s="124">
        <f ca="1">+IF(D32&lt;&gt;0,IF(ABS((H32)/D32)&gt;1,"NM ",(H32)/D32*SIGN(D32)),"NM ")</f>
        <v>-8.6363636363636365E-2</v>
      </c>
    </row>
    <row r="34" spans="1:7" ht="12.75" customHeight="1" x14ac:dyDescent="0.2">
      <c r="A34" s="108" t="s">
        <v>238</v>
      </c>
      <c r="G34" s="108"/>
    </row>
    <row r="67" spans="12:12" x14ac:dyDescent="0.2">
      <c r="L67" s="108" t="s">
        <v>43</v>
      </c>
    </row>
  </sheetData>
  <mergeCells count="4">
    <mergeCell ref="H5:I5"/>
    <mergeCell ref="A16:I17"/>
    <mergeCell ref="A22:G25"/>
    <mergeCell ref="H27:I27"/>
  </mergeCells>
  <pageMargins left="0.70866141732283472" right="0.70866141732283472" top="0.74803149606299213" bottom="0.74803149606299213" header="0.31496062992125984" footer="0.31496062992125984"/>
  <pageSetup paperSize="9" scale="9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12</vt:i4>
      </vt:variant>
    </vt:vector>
  </HeadingPairs>
  <TitlesOfParts>
    <vt:vector size="20" baseType="lpstr">
      <vt:lpstr>Group Result</vt:lpstr>
      <vt:lpstr>Revenue</vt:lpstr>
      <vt:lpstr>Expenses</vt:lpstr>
      <vt:lpstr>Mobile</vt:lpstr>
      <vt:lpstr>VceBB</vt:lpstr>
      <vt:lpstr>MS</vt:lpstr>
      <vt:lpstr>Cash Flows</vt:lpstr>
      <vt:lpstr>Capex</vt:lpstr>
      <vt:lpstr>Capex!Print_Area</vt:lpstr>
      <vt:lpstr>'Cash Flows'!Print_Area</vt:lpstr>
      <vt:lpstr>Expenses!Print_Area</vt:lpstr>
      <vt:lpstr>'Group Result'!Print_Area</vt:lpstr>
      <vt:lpstr>Mobile!Print_Area</vt:lpstr>
      <vt:lpstr>MS!Print_Area</vt:lpstr>
      <vt:lpstr>Revenue!Print_Area</vt:lpstr>
      <vt:lpstr>VceBB!Print_Area</vt:lpstr>
      <vt:lpstr>'Cash Flows'!Print_Titles</vt:lpstr>
      <vt:lpstr>Expenses!Print_Titles</vt:lpstr>
      <vt:lpstr>'Group Result'!Print_Titles</vt:lpstr>
      <vt:lpstr>Revenue!Print_Titles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2020-02-17T22:13:06Z</dcterms:created>
  <dcterms:modified xsi:type="dcterms:W3CDTF">2020-02-18T00:07:47Z</dcterms:modified>
</cp:coreProperties>
</file>